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ivot_Engine" sheetId="2" state="visible" r:id="rId2"/>
    <sheet xmlns:r="http://schemas.openxmlformats.org/officeDocument/2006/relationships" name="Dashboard" sheetId="3" state="visible" r:id="rId3"/>
  </sheets>
  <definedNames>
    <definedName name="_xlnm.Print_Area" localSheetId="1">'Pivot_Engine'!$A$1:$X$26</definedName>
    <definedName name="_xlnm.Print_Area" localSheetId="2">'Dashboard'!$A$1:$P$37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0.0%"/>
    <numFmt numFmtId="166" formatCode="#,##0&quot;원&quot;"/>
    <numFmt numFmtId="167" formatCode="+0.0%;-0.0%;0.0%"/>
    <numFmt numFmtId="168" formatCode="&quot;최종 갱신일: &quot;yyyy-mm-dd"/>
    <numFmt numFmtId="169" formatCode="&quot;전월 대비 ▲ &quot;0.0%;&quot;전월 대비 ▼ &quot;0.0%;&quot;전월 대비 0.0%&quot;"/>
  </numFmts>
  <fonts count="17">
    <font>
      <name val="Calibri"/>
      <family val="2"/>
      <color theme="1"/>
      <sz val="11"/>
      <scheme val="minor"/>
    </font>
    <font>
      <name val="Malgun Gothic"/>
      <color rgb="00202124"/>
      <sz val="10"/>
    </font>
    <font>
      <name val="Malgun Gothic"/>
      <b val="1"/>
      <color rgb="00FFFFFF"/>
      <sz val="10"/>
    </font>
    <font>
      <name val="Malgun Gothic"/>
      <i val="1"/>
      <color rgb="005F6368"/>
      <sz val="10"/>
    </font>
    <font>
      <name val="Malgun Gothic"/>
      <color rgb="005F6368"/>
      <sz val="9"/>
    </font>
    <font>
      <name val="Malgun Gothic"/>
      <b val="1"/>
      <color rgb="00202124"/>
      <sz val="14"/>
    </font>
    <font>
      <name val="Malgun Gothic"/>
      <b val="1"/>
      <color rgb="001F3A5F"/>
      <sz val="10"/>
    </font>
    <font>
      <name val="Malgun Gothic"/>
      <b val="1"/>
      <color rgb="00202124"/>
      <sz val="10"/>
    </font>
    <font>
      <name val="Malgun Gothic"/>
      <b val="1"/>
      <color rgb="00FFFFFF"/>
      <sz val="14"/>
    </font>
    <font>
      <name val="Malgun Gothic"/>
      <color rgb="00FFFFFF"/>
      <sz val="10"/>
    </font>
    <font>
      <name val="Malgun Gothic"/>
      <b val="1"/>
      <color rgb="001F3A5F"/>
      <sz val="11"/>
    </font>
    <font>
      <name val="Malgun Gothic"/>
      <b val="1"/>
      <color rgb="005F6368"/>
      <sz val="9"/>
    </font>
    <font>
      <name val="Malgun Gothic"/>
      <color rgb="005F6368"/>
      <sz val="8"/>
    </font>
    <font>
      <name val="Malgun Gothic"/>
      <b val="1"/>
      <color rgb="005F6368"/>
      <sz val="10"/>
    </font>
    <font>
      <name val="Malgun Gothic"/>
      <b val="1"/>
      <color rgb="00202124"/>
      <sz val="20"/>
    </font>
    <font>
      <name val="Malgun Gothic"/>
      <b val="1"/>
      <color rgb="001F3A5F"/>
      <sz val="9"/>
    </font>
    <font>
      <name val="Malgun Gothic"/>
      <i val="1"/>
      <color rgb="005F6368"/>
      <sz val="9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8F9FA"/>
      </patternFill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 style="thin">
        <color rgb="00D9DEE5"/>
      </left>
      <right style="thin">
        <color rgb="00D9DEE5"/>
      </right>
      <top style="thin">
        <color rgb="00D9DEE5"/>
      </top>
      <bottom style="thin">
        <color rgb="00D9DEE5"/>
      </bottom>
    </border>
    <border>
      <left style="thin">
        <color rgb="001F3A5F"/>
      </left>
      <right style="thin">
        <color rgb="001F3A5F"/>
      </right>
      <top style="thin">
        <color rgb="001F3A5F"/>
      </top>
      <bottom style="thin">
        <color rgb="001F3A5F"/>
      </bottom>
    </border>
    <border>
      <left style="thin">
        <color rgb="00D9DEE5"/>
      </left>
      <top style="thin">
        <color rgb="00D9DEE5"/>
      </top>
    </border>
    <border>
      <top style="thin">
        <color rgb="00D9DEE5"/>
      </top>
    </border>
    <border>
      <right style="thin">
        <color rgb="00D9DEE5"/>
      </right>
      <top style="thin">
        <color rgb="00D9DEE5"/>
      </top>
    </border>
    <border>
      <left style="thin">
        <color rgb="00D9DEE5"/>
      </left>
    </border>
    <border/>
    <border>
      <right style="thin">
        <color rgb="00D9DEE5"/>
      </right>
    </border>
    <border>
      <left style="thin">
        <color rgb="00D9DEE5"/>
      </left>
      <bottom style="thin">
        <color rgb="00D9DEE5"/>
      </bottom>
    </border>
    <border>
      <bottom style="thin">
        <color rgb="00D9DEE5"/>
      </bottom>
    </border>
    <border>
      <right style="thin">
        <color rgb="00D9DEE5"/>
      </right>
      <bottom style="thin">
        <color rgb="00D9DEE5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164" fontId="1" fillId="0" borderId="0" pivotButton="0" quotePrefix="0" xfId="0"/>
    <xf numFmtId="3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2" fillId="2" borderId="1" applyAlignment="1" pivotButton="0" quotePrefix="0" xfId="0">
      <alignment horizontal="center" vertical="center"/>
    </xf>
    <xf numFmtId="164" fontId="1" fillId="0" borderId="1" pivotButton="0" quotePrefix="0" xfId="0"/>
    <xf numFmtId="3" fontId="1" fillId="0" borderId="1" pivotButton="0" quotePrefix="0" xfId="0"/>
    <xf numFmtId="0" fontId="1" fillId="0" borderId="1" pivotButton="0" quotePrefix="0" xfId="0"/>
    <xf numFmtId="165" fontId="1" fillId="0" borderId="1" pivotButton="0" quotePrefix="0" xfId="0"/>
    <xf numFmtId="166" fontId="7" fillId="0" borderId="1" pivotButton="0" quotePrefix="0" xfId="0"/>
    <xf numFmtId="167" fontId="1" fillId="0" borderId="1" applyAlignment="1" pivotButton="0" quotePrefix="0" xfId="0">
      <alignment horizontal="right"/>
    </xf>
    <xf numFmtId="2" fontId="1" fillId="0" borderId="1" pivotButton="0" quotePrefix="0" xfId="0"/>
    <xf numFmtId="165" fontId="7" fillId="0" borderId="1" pivotButton="0" quotePrefix="0" xfId="0"/>
    <xf numFmtId="0" fontId="7" fillId="0" borderId="1" pivotButton="0" quotePrefix="0" xfId="0"/>
    <xf numFmtId="3" fontId="7" fillId="0" borderId="1" pivotButton="0" quotePrefix="0" xfId="0"/>
    <xf numFmtId="0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0" fillId="2" borderId="0" pivotButton="0" quotePrefix="0" xfId="0"/>
    <xf numFmtId="0" fontId="8" fillId="2" borderId="0" applyAlignment="1" pivotButton="0" quotePrefix="0" xfId="0">
      <alignment vertical="center"/>
    </xf>
    <xf numFmtId="168" fontId="9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10" fillId="3" borderId="0" pivotButton="0" quotePrefix="0" xfId="0"/>
    <xf numFmtId="0" fontId="13" fillId="4" borderId="3" applyAlignment="1" pivotButton="0" quotePrefix="0" xfId="0">
      <alignment horizontal="center" vertical="bottom"/>
    </xf>
    <xf numFmtId="0" fontId="0" fillId="4" borderId="4" pivotButton="0" quotePrefix="0" xfId="0"/>
    <xf numFmtId="0" fontId="0" fillId="4" borderId="5" pivotButton="0" quotePrefix="0" xfId="0"/>
    <xf numFmtId="0" fontId="11" fillId="3" borderId="0" pivotButton="0" quotePrefix="0" xfId="0"/>
    <xf numFmtId="166" fontId="14" fillId="4" borderId="6" applyAlignment="1" pivotButton="0" quotePrefix="0" xfId="0">
      <alignment horizontal="center" vertical="center"/>
    </xf>
    <xf numFmtId="0" fontId="0" fillId="4" borderId="7" pivotButton="0" quotePrefix="0" xfId="0"/>
    <xf numFmtId="0" fontId="0" fillId="4" borderId="8" pivotButton="0" quotePrefix="0" xfId="0"/>
    <xf numFmtId="165" fontId="14" fillId="4" borderId="6" applyAlignment="1" pivotButton="0" quotePrefix="0" xfId="0">
      <alignment horizontal="center" vertical="center"/>
    </xf>
    <xf numFmtId="0" fontId="6" fillId="4" borderId="2" applyAlignment="1" applyProtection="1" pivotButton="0" quotePrefix="0" xfId="0">
      <alignment horizontal="center" vertical="center"/>
      <protection locked="0" hidden="0"/>
    </xf>
    <xf numFmtId="0" fontId="0" fillId="4" borderId="2" applyProtection="1" pivotButton="0" quotePrefix="0" xfId="0">
      <protection locked="0" hidden="0"/>
    </xf>
    <xf numFmtId="169" fontId="4" fillId="4" borderId="9" applyAlignment="1" pivotButton="0" quotePrefix="0" xfId="0">
      <alignment horizontal="center" vertical="top"/>
    </xf>
    <xf numFmtId="0" fontId="0" fillId="4" borderId="10" pivotButton="0" quotePrefix="0" xfId="0"/>
    <xf numFmtId="0" fontId="0" fillId="4" borderId="11" pivotButton="0" quotePrefix="0" xfId="0"/>
    <xf numFmtId="164" fontId="6" fillId="4" borderId="2" applyAlignment="1" applyProtection="1" pivotButton="0" quotePrefix="0" xfId="0">
      <alignment horizontal="center" vertical="center"/>
      <protection locked="0" hidden="0"/>
    </xf>
    <xf numFmtId="0" fontId="12" fillId="3" borderId="0" applyAlignment="1" pivotButton="0" quotePrefix="0" xfId="0">
      <alignment vertical="top" wrapText="1"/>
    </xf>
    <xf numFmtId="0" fontId="15" fillId="3" borderId="0" pivotButton="0" quotePrefix="0" xfId="0"/>
    <xf numFmtId="0" fontId="16" fillId="3" borderId="0" applyAlignment="1" pivotButton="0" quotePrefix="0" xfId="0">
      <alignment horizontal="right"/>
    </xf>
  </cellXfs>
  <cellStyles count="1">
    <cellStyle name="Normal" xfId="0" builtinId="0" hidden="0"/>
  </cellStyles>
  <dxfs count="2">
    <dxf>
      <font>
        <b val="1"/>
        <color rgb="00C5221F"/>
      </font>
    </dxf>
    <dxf>
      <font>
        <b val="1"/>
        <color rgb="0018803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202124"/>
                </a:solidFill>
                <a:latin typeface="Malgun Gothic"/>
                <a:ea typeface="Malgun Gothic"/>
              </a:defRPr>
            </a:pPr>
            <a:r>
              <a:rPr sz="1100" b="1">
                <a:solidFill>
                  <a:srgbClr val="202124"/>
                </a:solidFill>
                <a:latin typeface="Malgun Gothic"/>
                <a:ea typeface="Malgun Gothic"/>
              </a:rPr>
              <a:t>일자별 광고비·매출액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'Pivot_Engine'!B3</f>
            </strRef>
          </tx>
          <spPr>
            <a:solidFill xmlns:a="http://schemas.openxmlformats.org/drawingml/2006/main">
              <a:srgbClr val="B0B8C4"/>
            </a:solidFill>
            <a:ln xmlns:a="http://schemas.openxmlformats.org/drawingml/2006/main">
              <a:solidFill>
                <a:srgbClr val="B0B8C4"/>
              </a:solidFill>
              <a:prstDash val="solid"/>
            </a:ln>
          </spPr>
          <cat>
            <numRef>
              <f>'Pivot_Engine'!$A$4:$A$6</f>
            </numRef>
          </cat>
          <val>
            <numRef>
              <f>'Pivot_Engine'!$B$4:$B$6</f>
            </numRef>
          </val>
        </ser>
        <gapWidth val="80"/>
        <axId val="10"/>
        <axId val="100"/>
      </barChart>
      <lineChart>
        <grouping val="standard"/>
        <ser>
          <idx val="1"/>
          <order val="1"/>
          <tx>
            <strRef>
              <f>'Pivot_Engine'!C3</f>
            </strRef>
          </tx>
          <spPr>
            <a:ln xmlns:a="http://schemas.openxmlformats.org/drawingml/2006/main" w="28575">
              <a:solidFill>
                <a:srgbClr val="1F3A5F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F3A5F"/>
              </a:solidFill>
              <a:ln xmlns:a="http://schemas.openxmlformats.org/drawingml/2006/main">
                <a:solidFill>
                  <a:srgbClr val="1F3A5F"/>
                </a:solidFill>
                <a:prstDash val="solid"/>
              </a:ln>
            </spPr>
          </marker>
          <val>
            <numRef>
              <f>'Pivot_Engine'!$C$4:$C$6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numFmt formatCode="yyyy-mm-dd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202124"/>
                </a:solidFill>
                <a:latin typeface="Malgun Gothic"/>
                <a:ea typeface="Malgun Gothic"/>
              </a:defRPr>
            </a:pPr>
            <a:r>
              <a:rPr sz="1100" b="1">
                <a:solidFill>
                  <a:srgbClr val="202124"/>
                </a:solidFill>
                <a:latin typeface="Malgun Gothic"/>
                <a:ea typeface="Malgun Gothic"/>
              </a:rPr>
              <a:t>채널별 광고비 비중</a:t>
            </a:r>
          </a:p>
        </rich>
      </tx>
      <overlay val="0"/>
    </title>
    <plotArea>
      <doughnutChart>
        <varyColors val="1"/>
        <ser>
          <idx val="0"/>
          <order val="0"/>
          <tx>
            <strRef>
              <f>'Pivot_Engine'!H3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3A5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B7BA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B0B8C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'Pivot_Engine'!$G$4:$G$6</f>
            </numRef>
          </cat>
          <val>
            <numRef>
              <f>'Pivot_Engine'!$H$4:$H$6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202124"/>
                </a:solidFill>
                <a:latin typeface="Malgun Gothic"/>
                <a:ea typeface="Malgun Gothic"/>
              </a:defRPr>
            </a:pPr>
            <a:r>
              <a:rPr sz="1100" b="1">
                <a:solidFill>
                  <a:srgbClr val="202124"/>
                </a:solidFill>
                <a:latin typeface="Malgun Gothic"/>
                <a:ea typeface="Malgun Gothic"/>
              </a:rPr>
              <a:t>캠페인별 전환수 순위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'Pivot_Engine'!O3</f>
            </strRef>
          </tx>
          <spPr>
            <a:solidFill xmlns:a="http://schemas.openxmlformats.org/drawingml/2006/main">
              <a:srgbClr val="1F3A5F"/>
            </a:solidFill>
            <a:ln xmlns:a="http://schemas.openxmlformats.org/drawingml/2006/main">
              <a:solidFill>
                <a:srgbClr val="1F3A5F"/>
              </a:solidFill>
              <a:prstDash val="solid"/>
            </a:ln>
          </spPr>
          <cat>
            <numRef>
              <f>'Pivot_Engine'!$M$4:$M$8</f>
            </numRef>
          </cat>
          <val>
            <numRef>
              <f>'Pivot_Engine'!$O$4:$O$8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7</row>
      <rowOff>0</rowOff>
    </from>
    <ext cx="4752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4031999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23</row>
      <rowOff>0</rowOff>
    </from>
    <ext cx="8856000" cy="237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Marketing" displayName="tbl_Marketing" ref="A1:H16" headerRowCount="1">
  <autoFilter ref="A1:H16"/>
  <tableColumns count="8">
    <tableColumn id="1" name="채널구분"/>
    <tableColumn id="2" name="캠페인명"/>
    <tableColumn id="3" name="일자"/>
    <tableColumn id="4" name="광고비"/>
    <tableColumn id="5" name="노출수"/>
    <tableColumn id="6" name="클릭수"/>
    <tableColumn id="7" name="전환수"/>
    <tableColumn id="8" name="매출액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  <col width="11" customWidth="1" min="4" max="4"/>
    <col width="10" customWidth="1" min="5" max="5"/>
    <col width="9" customWidth="1" min="6" max="6"/>
    <col width="9" customWidth="1" min="7" max="7"/>
    <col width="13" customWidth="1" min="8" max="8"/>
    <col width="3" customWidth="1" min="9" max="9"/>
    <col width="58" customWidth="1" min="10" max="10"/>
  </cols>
  <sheetData>
    <row r="1">
      <c r="A1" s="1" t="inlineStr">
        <is>
          <t>채널구분</t>
        </is>
      </c>
      <c r="B1" s="1" t="inlineStr">
        <is>
          <t>캠페인명</t>
        </is>
      </c>
      <c r="C1" s="1" t="inlineStr">
        <is>
          <t>일자</t>
        </is>
      </c>
      <c r="D1" s="1" t="inlineStr">
        <is>
          <t>광고비</t>
        </is>
      </c>
      <c r="E1" s="1" t="inlineStr">
        <is>
          <t>노출수</t>
        </is>
      </c>
      <c r="F1" s="1" t="inlineStr">
        <is>
          <t>클릭수</t>
        </is>
      </c>
      <c r="G1" s="1" t="inlineStr">
        <is>
          <t>전환수</t>
        </is>
      </c>
      <c r="H1" s="1" t="inlineStr">
        <is>
          <t>매출액</t>
        </is>
      </c>
      <c r="J1" s="2" t="inlineStr">
        <is>
          <t>가상 예시 — orova.vn</t>
        </is>
      </c>
    </row>
    <row r="2">
      <c r="A2" s="3" t="inlineStr">
        <is>
          <t>Google Search</t>
        </is>
      </c>
      <c r="B2" s="3" t="inlineStr">
        <is>
          <t>브랜드검색_PC</t>
        </is>
      </c>
      <c r="C2" s="4" t="n">
        <v>46082</v>
      </c>
      <c r="D2" s="5" t="n">
        <v>120000</v>
      </c>
      <c r="E2" s="5" t="n">
        <v>8500</v>
      </c>
      <c r="F2" s="5" t="n">
        <v>425</v>
      </c>
      <c r="G2" s="5" t="n">
        <v>34</v>
      </c>
      <c r="H2" s="5" t="n">
        <v>1020000</v>
      </c>
      <c r="J2" s="6" t="inlineStr">
        <is>
          <t>광고 원본 데이터(표 tbl_Marketing, 1행 = 하루치 캠페인 1개). 15행은 글 1단계의 연습용 가상 예시입니다(2026-03-01~03-03, 3일 × 캠페인 5개, 금액 단위: 원). 광고비·매출액은 원, 노출수·클릭수·전환수는 횟수입니다.
실제 데이터는 표 바로 아래 행에 이어 붙이면 표가 자동으로 넓어지고 Pivot_Engine과 Dashboard에 바로 반영됩니다. 새 채널·캠페인을 추가했다면 Pivot_Engine의 목록(U12:V17)과 PT_Channel·PT_Campaign의 행 이름도 함께 추가하세요.
파생 지표: 클릭률(CTR) = 클릭수 ÷ 노출수, 전환당비용(CPA) = 광고비 ÷ 전환수, 광고수익률(ROAS) = 매출액 ÷ 광고비 × 100%. 첫 행 기준 CTR 5.0%, CPA 약 3,529원, ROAS 850%.</t>
        </is>
      </c>
    </row>
    <row r="3">
      <c r="A3" s="3" t="inlineStr">
        <is>
          <t>Google Search</t>
        </is>
      </c>
      <c r="B3" s="3" t="inlineStr">
        <is>
          <t>일반키워드_MO</t>
        </is>
      </c>
      <c r="C3" s="4" t="n">
        <v>46082</v>
      </c>
      <c r="D3" s="5" t="n">
        <v>350000</v>
      </c>
      <c r="E3" s="5" t="n">
        <v>24000</v>
      </c>
      <c r="F3" s="5" t="n">
        <v>720</v>
      </c>
      <c r="G3" s="5" t="n">
        <v>21</v>
      </c>
      <c r="H3" s="5" t="n">
        <v>840000</v>
      </c>
    </row>
    <row r="4">
      <c r="A4" s="3" t="inlineStr">
        <is>
          <t>Meta Ads</t>
        </is>
      </c>
      <c r="B4" s="3" t="inlineStr">
        <is>
          <t>트래픽_타겟팅</t>
        </is>
      </c>
      <c r="C4" s="4" t="n">
        <v>46082</v>
      </c>
      <c r="D4" s="5" t="n">
        <v>200000</v>
      </c>
      <c r="E4" s="5" t="n">
        <v>45000</v>
      </c>
      <c r="F4" s="5" t="n">
        <v>900</v>
      </c>
      <c r="G4" s="5" t="n">
        <v>18</v>
      </c>
      <c r="H4" s="5" t="n">
        <v>540000</v>
      </c>
    </row>
    <row r="5">
      <c r="A5" s="3" t="inlineStr">
        <is>
          <t>Meta Ads</t>
        </is>
      </c>
      <c r="B5" s="3" t="inlineStr">
        <is>
          <t>리타게팅_구매전환</t>
        </is>
      </c>
      <c r="C5" s="4" t="n">
        <v>46082</v>
      </c>
      <c r="D5" s="5" t="n">
        <v>180000</v>
      </c>
      <c r="E5" s="5" t="n">
        <v>18000</v>
      </c>
      <c r="F5" s="5" t="n">
        <v>540</v>
      </c>
      <c r="G5" s="5" t="n">
        <v>38</v>
      </c>
      <c r="H5" s="5" t="n">
        <v>1520000</v>
      </c>
    </row>
    <row r="6">
      <c r="A6" s="3" t="inlineStr">
        <is>
          <t>TikTok Ads</t>
        </is>
      </c>
      <c r="B6" s="3" t="inlineStr">
        <is>
          <t>숏폼챌린지_A</t>
        </is>
      </c>
      <c r="C6" s="4" t="n">
        <v>46082</v>
      </c>
      <c r="D6" s="5" t="n">
        <v>150000</v>
      </c>
      <c r="E6" s="5" t="n">
        <v>60000</v>
      </c>
      <c r="F6" s="5" t="n">
        <v>1200</v>
      </c>
      <c r="G6" s="5" t="n">
        <v>15</v>
      </c>
      <c r="H6" s="5" t="n">
        <v>450000</v>
      </c>
    </row>
    <row r="7">
      <c r="A7" s="3" t="inlineStr">
        <is>
          <t>Google Search</t>
        </is>
      </c>
      <c r="B7" s="3" t="inlineStr">
        <is>
          <t>브랜드검색_PC</t>
        </is>
      </c>
      <c r="C7" s="4" t="n">
        <v>46083</v>
      </c>
      <c r="D7" s="5" t="n">
        <v>125000</v>
      </c>
      <c r="E7" s="5" t="n">
        <v>8800</v>
      </c>
      <c r="F7" s="5" t="n">
        <v>440</v>
      </c>
      <c r="G7" s="5" t="n">
        <v>36</v>
      </c>
      <c r="H7" s="5" t="n">
        <v>1080000</v>
      </c>
    </row>
    <row r="8">
      <c r="A8" s="3" t="inlineStr">
        <is>
          <t>Google Search</t>
        </is>
      </c>
      <c r="B8" s="3" t="inlineStr">
        <is>
          <t>일반키워드_MO</t>
        </is>
      </c>
      <c r="C8" s="4" t="n">
        <v>46083</v>
      </c>
      <c r="D8" s="5" t="n">
        <v>340000</v>
      </c>
      <c r="E8" s="5" t="n">
        <v>23500</v>
      </c>
      <c r="F8" s="5" t="n">
        <v>705</v>
      </c>
      <c r="G8" s="5" t="n">
        <v>22</v>
      </c>
      <c r="H8" s="5" t="n">
        <v>880000</v>
      </c>
    </row>
    <row r="9">
      <c r="A9" s="3" t="inlineStr">
        <is>
          <t>Meta Ads</t>
        </is>
      </c>
      <c r="B9" s="3" t="inlineStr">
        <is>
          <t>트래픽_타겟팅</t>
        </is>
      </c>
      <c r="C9" s="4" t="n">
        <v>46083</v>
      </c>
      <c r="D9" s="5" t="n">
        <v>210000</v>
      </c>
      <c r="E9" s="5" t="n">
        <v>46200</v>
      </c>
      <c r="F9" s="5" t="n">
        <v>924</v>
      </c>
      <c r="G9" s="5" t="n">
        <v>19</v>
      </c>
      <c r="H9" s="5" t="n">
        <v>570000</v>
      </c>
    </row>
    <row r="10">
      <c r="A10" s="3" t="inlineStr">
        <is>
          <t>Meta Ads</t>
        </is>
      </c>
      <c r="B10" s="3" t="inlineStr">
        <is>
          <t>리타게팅_구매전환</t>
        </is>
      </c>
      <c r="C10" s="4" t="n">
        <v>46083</v>
      </c>
      <c r="D10" s="5" t="n">
        <v>190000</v>
      </c>
      <c r="E10" s="5" t="n">
        <v>19500</v>
      </c>
      <c r="F10" s="5" t="n">
        <v>585</v>
      </c>
      <c r="G10" s="5" t="n">
        <v>41</v>
      </c>
      <c r="H10" s="5" t="n">
        <v>1640000</v>
      </c>
    </row>
    <row r="11">
      <c r="A11" s="3" t="inlineStr">
        <is>
          <t>TikTok Ads</t>
        </is>
      </c>
      <c r="B11" s="3" t="inlineStr">
        <is>
          <t>숏폼챌린지_A</t>
        </is>
      </c>
      <c r="C11" s="4" t="n">
        <v>46083</v>
      </c>
      <c r="D11" s="5" t="n">
        <v>160000</v>
      </c>
      <c r="E11" s="5" t="n">
        <v>62000</v>
      </c>
      <c r="F11" s="5" t="n">
        <v>1240</v>
      </c>
      <c r="G11" s="5" t="n">
        <v>16</v>
      </c>
      <c r="H11" s="5" t="n">
        <v>480000</v>
      </c>
    </row>
    <row r="12">
      <c r="A12" s="3" t="inlineStr">
        <is>
          <t>Google Search</t>
        </is>
      </c>
      <c r="B12" s="3" t="inlineStr">
        <is>
          <t>브랜드검색_PC</t>
        </is>
      </c>
      <c r="C12" s="4" t="n">
        <v>46084</v>
      </c>
      <c r="D12" s="5" t="n">
        <v>118000</v>
      </c>
      <c r="E12" s="5" t="n">
        <v>8300</v>
      </c>
      <c r="F12" s="5" t="n">
        <v>415</v>
      </c>
      <c r="G12" s="5" t="n">
        <v>33</v>
      </c>
      <c r="H12" s="5" t="n">
        <v>990000</v>
      </c>
    </row>
    <row r="13">
      <c r="A13" s="3" t="inlineStr">
        <is>
          <t>Google Search</t>
        </is>
      </c>
      <c r="B13" s="3" t="inlineStr">
        <is>
          <t>일반키워드_MO</t>
        </is>
      </c>
      <c r="C13" s="4" t="n">
        <v>46084</v>
      </c>
      <c r="D13" s="5" t="n">
        <v>360000</v>
      </c>
      <c r="E13" s="5" t="n">
        <v>25000</v>
      </c>
      <c r="F13" s="5" t="n">
        <v>750</v>
      </c>
      <c r="G13" s="5" t="n">
        <v>24</v>
      </c>
      <c r="H13" s="5" t="n">
        <v>960000</v>
      </c>
    </row>
    <row r="14">
      <c r="A14" s="3" t="inlineStr">
        <is>
          <t>Meta Ads</t>
        </is>
      </c>
      <c r="B14" s="3" t="inlineStr">
        <is>
          <t>트래픽_타겟팅</t>
        </is>
      </c>
      <c r="C14" s="4" t="n">
        <v>46084</v>
      </c>
      <c r="D14" s="5" t="n">
        <v>195000</v>
      </c>
      <c r="E14" s="5" t="n">
        <v>44000</v>
      </c>
      <c r="F14" s="5" t="n">
        <v>880</v>
      </c>
      <c r="G14" s="5" t="n">
        <v>17</v>
      </c>
      <c r="H14" s="5" t="n">
        <v>510000</v>
      </c>
    </row>
    <row r="15">
      <c r="A15" s="3" t="inlineStr">
        <is>
          <t>Meta Ads</t>
        </is>
      </c>
      <c r="B15" s="3" t="inlineStr">
        <is>
          <t>리타게팅_구매전환</t>
        </is>
      </c>
      <c r="C15" s="4" t="n">
        <v>46084</v>
      </c>
      <c r="D15" s="5" t="n">
        <v>185000</v>
      </c>
      <c r="E15" s="5" t="n">
        <v>18800</v>
      </c>
      <c r="F15" s="5" t="n">
        <v>564</v>
      </c>
      <c r="G15" s="5" t="n">
        <v>39</v>
      </c>
      <c r="H15" s="5" t="n">
        <v>1560000</v>
      </c>
    </row>
    <row r="16">
      <c r="A16" s="3" t="inlineStr">
        <is>
          <t>TikTok Ads</t>
        </is>
      </c>
      <c r="B16" s="3" t="inlineStr">
        <is>
          <t>숏폼챌린지_A</t>
        </is>
      </c>
      <c r="C16" s="4" t="n">
        <v>46084</v>
      </c>
      <c r="D16" s="5" t="n">
        <v>155000</v>
      </c>
      <c r="E16" s="5" t="n">
        <v>61000</v>
      </c>
      <c r="F16" s="5" t="n">
        <v>1220</v>
      </c>
      <c r="G16" s="5" t="n">
        <v>14</v>
      </c>
      <c r="H16" s="5" t="n">
        <v>420000</v>
      </c>
    </row>
  </sheetData>
  <mergeCells count="1">
    <mergeCell ref="J2:J12"/>
  </mergeCell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26"/>
  <sheetViews>
    <sheetView tabSelected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" customWidth="1" min="4" max="4"/>
    <col width="2" customWidth="1" min="5" max="5"/>
    <col width="2" customWidth="1" min="6" max="6"/>
    <col width="14" customWidth="1" min="7" max="7"/>
    <col width="11" customWidth="1" min="8" max="8"/>
    <col width="8" customWidth="1" min="9" max="9"/>
    <col width="12" customWidth="1" min="10" max="10"/>
    <col width="10" customWidth="1" min="11" max="11"/>
    <col width="2" customWidth="1" min="12" max="12"/>
    <col width="18" customWidth="1" min="13" max="13"/>
    <col width="9" customWidth="1" min="14" max="14"/>
    <col width="9" customWidth="1" min="15" max="15"/>
    <col width="22" customWidth="1" min="16" max="16"/>
    <col width="13" customWidth="1" min="17" max="17"/>
    <col width="12" customWidth="1" min="18" max="18"/>
    <col width="2" customWidth="1" min="19" max="19"/>
    <col width="2" customWidth="1" min="20" max="20"/>
    <col width="18" customWidth="1" min="21" max="21"/>
    <col width="18" customWidth="1" min="22" max="22"/>
    <col width="8" customWidth="1" min="23" max="23"/>
    <col width="8" customWidth="1" min="24" max="24"/>
  </cols>
  <sheetData>
    <row r="1">
      <c r="A1" s="7" t="inlineStr">
        <is>
          <t>Pivot_Engine — SUMIFS·EOMONTH·IFERROR로 계산한 집계 표(피벗 테이블 대신)</t>
        </is>
      </c>
      <c r="P1" s="2" t="inlineStr">
        <is>
          <t>가상 예시 — orova.vn</t>
        </is>
      </c>
    </row>
    <row r="2">
      <c r="A2" s="8" t="inlineStr">
        <is>
          <t>PT_Trend — 일자별 광고비·매출액</t>
        </is>
      </c>
      <c r="G2" s="8" t="inlineStr">
        <is>
          <t>PT_Channel — 채널별 광고비·전환수·매출액·채널ROAS</t>
        </is>
      </c>
      <c r="M2" s="8" t="inlineStr">
        <is>
          <t>PT_Campaign — 캠페인별 클릭수·전환수</t>
        </is>
      </c>
      <c r="P2" s="8" t="inlineStr">
        <is>
          <t>KPI 계산 셀(카드가 참조)</t>
        </is>
      </c>
      <c r="U2" s="2" t="inlineStr">
        <is>
          <t>PT_Campaign 정렬용 보조 표</t>
        </is>
      </c>
    </row>
    <row r="3">
      <c r="A3" s="9" t="inlineStr">
        <is>
          <t>일자</t>
        </is>
      </c>
      <c r="B3" s="9" t="inlineStr">
        <is>
          <t>광고비</t>
        </is>
      </c>
      <c r="C3" s="9" t="inlineStr">
        <is>
          <t>매출액</t>
        </is>
      </c>
      <c r="D3" s="3" t="n"/>
      <c r="E3" s="3" t="n"/>
      <c r="F3" s="3" t="n"/>
      <c r="G3" s="9" t="inlineStr">
        <is>
          <t>채널구분</t>
        </is>
      </c>
      <c r="H3" s="9" t="inlineStr">
        <is>
          <t>광고비</t>
        </is>
      </c>
      <c r="I3" s="9" t="inlineStr">
        <is>
          <t>전환수</t>
        </is>
      </c>
      <c r="J3" s="9" t="inlineStr">
        <is>
          <t>매출액</t>
        </is>
      </c>
      <c r="K3" s="9" t="inlineStr">
        <is>
          <t>채널ROAS</t>
        </is>
      </c>
      <c r="L3" s="3" t="n"/>
      <c r="M3" s="9" t="inlineStr">
        <is>
          <t>캠페인명</t>
        </is>
      </c>
      <c r="N3" s="9" t="inlineStr">
        <is>
          <t>클릭수</t>
        </is>
      </c>
      <c r="O3" s="9" t="inlineStr">
        <is>
          <t>전환수</t>
        </is>
      </c>
      <c r="P3" s="9" t="inlineStr">
        <is>
          <t>KPI</t>
        </is>
      </c>
      <c r="Q3" s="9" t="inlineStr">
        <is>
          <t>값</t>
        </is>
      </c>
      <c r="R3" s="9" t="inlineStr">
        <is>
          <t>전월 대비</t>
        </is>
      </c>
      <c r="S3" s="3" t="n"/>
      <c r="T3" s="3" t="n"/>
      <c r="U3" s="9" t="inlineStr">
        <is>
          <t>캠페인명</t>
        </is>
      </c>
      <c r="V3" s="9" t="inlineStr">
        <is>
          <t>클릭수</t>
        </is>
      </c>
      <c r="W3" s="9" t="inlineStr">
        <is>
          <t>전환수</t>
        </is>
      </c>
      <c r="X3" s="9" t="inlineStr">
        <is>
          <t>정렬 키</t>
        </is>
      </c>
    </row>
    <row r="4">
      <c r="A4" s="10">
        <f>MAX(MIN(tbl_Marketing[일자]),$Q$23)</f>
        <v/>
      </c>
      <c r="B4" s="11">
        <f>SUMIFS(tbl_Marketing[광고비],tbl_Marketing[채널구분],$Q$25,tbl_Marketing[캠페인명],$Q$26,tbl_Marketing[일자],"&gt;="&amp;$Q$23,tbl_Marketing[일자],"&lt;="&amp;$Q$24,tbl_Marketing[일자],A4)</f>
        <v/>
      </c>
      <c r="C4" s="11">
        <f>SUMIFS(tbl_Marketing[매출액],tbl_Marketing[채널구분],$Q$25,tbl_Marketing[캠페인명],$Q$26,tbl_Marketing[일자],"&gt;="&amp;$Q$23,tbl_Marketing[일자],"&lt;="&amp;$Q$24,tbl_Marketing[일자],A4)</f>
        <v/>
      </c>
      <c r="D4" s="3" t="n"/>
      <c r="E4" s="3" t="n"/>
      <c r="F4" s="3" t="n"/>
      <c r="G4" s="12" t="inlineStr">
        <is>
          <t>Google Search</t>
        </is>
      </c>
      <c r="H4" s="11">
        <f>SUMIFS(tbl_Marketing[광고비],tbl_Marketing[채널구분],$Q$25,tbl_Marketing[캠페인명],$Q$26,tbl_Marketing[일자],"&gt;="&amp;$Q$23,tbl_Marketing[일자],"&lt;="&amp;$Q$24,tbl_Marketing[채널구분],G4)</f>
        <v/>
      </c>
      <c r="I4" s="11">
        <f>SUMIFS(tbl_Marketing[전환수],tbl_Marketing[채널구분],$Q$25,tbl_Marketing[캠페인명],$Q$26,tbl_Marketing[일자],"&gt;="&amp;$Q$23,tbl_Marketing[일자],"&lt;="&amp;$Q$24,tbl_Marketing[채널구분],G4)</f>
        <v/>
      </c>
      <c r="J4" s="11">
        <f>SUMIFS(tbl_Marketing[매출액],tbl_Marketing[채널구분],$Q$25,tbl_Marketing[캠페인명],$Q$26,tbl_Marketing[일자],"&gt;="&amp;$Q$23,tbl_Marketing[일자],"&lt;="&amp;$Q$24,tbl_Marketing[채널구분],G4)</f>
        <v/>
      </c>
      <c r="K4" s="13">
        <f>IFERROR(J4/H4,0)</f>
        <v/>
      </c>
      <c r="L4" s="3" t="n"/>
      <c r="M4" s="12">
        <f>INDEX($U$4:$U$8,MATCH(LARGE($X$4:$X$8,1),$X$4:$X$8,0))</f>
        <v/>
      </c>
      <c r="N4" s="11">
        <f>INDEX($V$4:$V$8,MATCH(LARGE($X$4:$X$8,1),$X$4:$X$8,0))</f>
        <v/>
      </c>
      <c r="O4" s="11">
        <f>INDEX($W$4:$W$8,MATCH(LARGE($X$4:$X$8,1),$X$4:$X$8,0))</f>
        <v/>
      </c>
      <c r="P4" s="12" t="inlineStr">
        <is>
          <t>총 광고비</t>
        </is>
      </c>
      <c r="Q4" s="14">
        <f>SUMIFS(tbl_Marketing[광고비],tbl_Marketing[채널구분],$Q$25,tbl_Marketing[캠페인명],$Q$26,tbl_Marketing[일자],"&gt;="&amp;$Q$23,tbl_Marketing[일자],"&lt;="&amp;$Q$24)</f>
        <v/>
      </c>
      <c r="R4" s="15">
        <f>IFERROR((Q13-R13)/R13,"-")</f>
        <v/>
      </c>
      <c r="S4" s="3" t="n"/>
      <c r="T4" s="3" t="n"/>
      <c r="U4" s="12" t="inlineStr">
        <is>
          <t>브랜드검색_PC</t>
        </is>
      </c>
      <c r="V4" s="11">
        <f>SUMIFS(tbl_Marketing[클릭수],tbl_Marketing[채널구분],$Q$25,tbl_Marketing[캠페인명],$Q$26,tbl_Marketing[일자],"&gt;="&amp;$Q$23,tbl_Marketing[일자],"&lt;="&amp;$Q$24,tbl_Marketing[캠페인명],U4)</f>
        <v/>
      </c>
      <c r="W4" s="11">
        <f>SUMIFS(tbl_Marketing[전환수],tbl_Marketing[채널구분],$Q$25,tbl_Marketing[캠페인명],$Q$26,tbl_Marketing[일자],"&gt;="&amp;$Q$23,tbl_Marketing[일자],"&lt;="&amp;$Q$24,tbl_Marketing[캠페인명],U4)</f>
        <v/>
      </c>
      <c r="X4" s="16">
        <f>W4+(10-ROW())/100</f>
        <v/>
      </c>
    </row>
    <row r="5">
      <c r="A5" s="10">
        <f>A4+1</f>
        <v/>
      </c>
      <c r="B5" s="11">
        <f>SUMIFS(tbl_Marketing[광고비],tbl_Marketing[채널구분],$Q$25,tbl_Marketing[캠페인명],$Q$26,tbl_Marketing[일자],"&gt;="&amp;$Q$23,tbl_Marketing[일자],"&lt;="&amp;$Q$24,tbl_Marketing[일자],A5)</f>
        <v/>
      </c>
      <c r="C5" s="11">
        <f>SUMIFS(tbl_Marketing[매출액],tbl_Marketing[채널구분],$Q$25,tbl_Marketing[캠페인명],$Q$26,tbl_Marketing[일자],"&gt;="&amp;$Q$23,tbl_Marketing[일자],"&lt;="&amp;$Q$24,tbl_Marketing[일자],A5)</f>
        <v/>
      </c>
      <c r="D5" s="3" t="n"/>
      <c r="E5" s="3" t="n"/>
      <c r="F5" s="3" t="n"/>
      <c r="G5" s="12" t="inlineStr">
        <is>
          <t>Meta Ads</t>
        </is>
      </c>
      <c r="H5" s="11">
        <f>SUMIFS(tbl_Marketing[광고비],tbl_Marketing[채널구분],$Q$25,tbl_Marketing[캠페인명],$Q$26,tbl_Marketing[일자],"&gt;="&amp;$Q$23,tbl_Marketing[일자],"&lt;="&amp;$Q$24,tbl_Marketing[채널구분],G5)</f>
        <v/>
      </c>
      <c r="I5" s="11">
        <f>SUMIFS(tbl_Marketing[전환수],tbl_Marketing[채널구분],$Q$25,tbl_Marketing[캠페인명],$Q$26,tbl_Marketing[일자],"&gt;="&amp;$Q$23,tbl_Marketing[일자],"&lt;="&amp;$Q$24,tbl_Marketing[채널구분],G5)</f>
        <v/>
      </c>
      <c r="J5" s="11">
        <f>SUMIFS(tbl_Marketing[매출액],tbl_Marketing[채널구분],$Q$25,tbl_Marketing[캠페인명],$Q$26,tbl_Marketing[일자],"&gt;="&amp;$Q$23,tbl_Marketing[일자],"&lt;="&amp;$Q$24,tbl_Marketing[채널구분],G5)</f>
        <v/>
      </c>
      <c r="K5" s="13">
        <f>IFERROR(J5/H5,0)</f>
        <v/>
      </c>
      <c r="L5" s="3" t="n"/>
      <c r="M5" s="12">
        <f>INDEX($U$4:$U$8,MATCH(LARGE($X$4:$X$8,2),$X$4:$X$8,0))</f>
        <v/>
      </c>
      <c r="N5" s="11">
        <f>INDEX($V$4:$V$8,MATCH(LARGE($X$4:$X$8,2),$X$4:$X$8,0))</f>
        <v/>
      </c>
      <c r="O5" s="11">
        <f>INDEX($W$4:$W$8,MATCH(LARGE($X$4:$X$8,2),$X$4:$X$8,0))</f>
        <v/>
      </c>
      <c r="P5" s="12" t="inlineStr">
        <is>
          <t>총 매출액</t>
        </is>
      </c>
      <c r="Q5" s="14">
        <f>SUMIFS(tbl_Marketing[매출액],tbl_Marketing[채널구분],$Q$25,tbl_Marketing[캠페인명],$Q$26,tbl_Marketing[일자],"&gt;="&amp;$Q$23,tbl_Marketing[일자],"&lt;="&amp;$Q$24)</f>
        <v/>
      </c>
      <c r="R5" s="15">
        <f>IFERROR((Q14-R14)/R14,"-")</f>
        <v/>
      </c>
      <c r="S5" s="3" t="n"/>
      <c r="T5" s="3" t="n"/>
      <c r="U5" s="12" t="inlineStr">
        <is>
          <t>일반키워드_MO</t>
        </is>
      </c>
      <c r="V5" s="11">
        <f>SUMIFS(tbl_Marketing[클릭수],tbl_Marketing[채널구분],$Q$25,tbl_Marketing[캠페인명],$Q$26,tbl_Marketing[일자],"&gt;="&amp;$Q$23,tbl_Marketing[일자],"&lt;="&amp;$Q$24,tbl_Marketing[캠페인명],U5)</f>
        <v/>
      </c>
      <c r="W5" s="11">
        <f>SUMIFS(tbl_Marketing[전환수],tbl_Marketing[채널구분],$Q$25,tbl_Marketing[캠페인명],$Q$26,tbl_Marketing[일자],"&gt;="&amp;$Q$23,tbl_Marketing[일자],"&lt;="&amp;$Q$24,tbl_Marketing[캠페인명],U5)</f>
        <v/>
      </c>
      <c r="X5" s="16">
        <f>W5+(10-ROW())/100</f>
        <v/>
      </c>
    </row>
    <row r="6">
      <c r="A6" s="10">
        <f>A5+1</f>
        <v/>
      </c>
      <c r="B6" s="11">
        <f>SUMIFS(tbl_Marketing[광고비],tbl_Marketing[채널구분],$Q$25,tbl_Marketing[캠페인명],$Q$26,tbl_Marketing[일자],"&gt;="&amp;$Q$23,tbl_Marketing[일자],"&lt;="&amp;$Q$24,tbl_Marketing[일자],A6)</f>
        <v/>
      </c>
      <c r="C6" s="11">
        <f>SUMIFS(tbl_Marketing[매출액],tbl_Marketing[채널구분],$Q$25,tbl_Marketing[캠페인명],$Q$26,tbl_Marketing[일자],"&gt;="&amp;$Q$23,tbl_Marketing[일자],"&lt;="&amp;$Q$24,tbl_Marketing[일자],A6)</f>
        <v/>
      </c>
      <c r="D6" s="3" t="n"/>
      <c r="E6" s="3" t="n"/>
      <c r="F6" s="3" t="n"/>
      <c r="G6" s="12" t="inlineStr">
        <is>
          <t>TikTok Ads</t>
        </is>
      </c>
      <c r="H6" s="11">
        <f>SUMIFS(tbl_Marketing[광고비],tbl_Marketing[채널구분],$Q$25,tbl_Marketing[캠페인명],$Q$26,tbl_Marketing[일자],"&gt;="&amp;$Q$23,tbl_Marketing[일자],"&lt;="&amp;$Q$24,tbl_Marketing[채널구분],G6)</f>
        <v/>
      </c>
      <c r="I6" s="11">
        <f>SUMIFS(tbl_Marketing[전환수],tbl_Marketing[채널구분],$Q$25,tbl_Marketing[캠페인명],$Q$26,tbl_Marketing[일자],"&gt;="&amp;$Q$23,tbl_Marketing[일자],"&lt;="&amp;$Q$24,tbl_Marketing[채널구분],G6)</f>
        <v/>
      </c>
      <c r="J6" s="11">
        <f>SUMIFS(tbl_Marketing[매출액],tbl_Marketing[채널구분],$Q$25,tbl_Marketing[캠페인명],$Q$26,tbl_Marketing[일자],"&gt;="&amp;$Q$23,tbl_Marketing[일자],"&lt;="&amp;$Q$24,tbl_Marketing[채널구분],G6)</f>
        <v/>
      </c>
      <c r="K6" s="13">
        <f>IFERROR(J6/H6,0)</f>
        <v/>
      </c>
      <c r="L6" s="3" t="n"/>
      <c r="M6" s="12">
        <f>INDEX($U$4:$U$8,MATCH(LARGE($X$4:$X$8,3),$X$4:$X$8,0))</f>
        <v/>
      </c>
      <c r="N6" s="11">
        <f>INDEX($V$4:$V$8,MATCH(LARGE($X$4:$X$8,3),$X$4:$X$8,0))</f>
        <v/>
      </c>
      <c r="O6" s="11">
        <f>INDEX($W$4:$W$8,MATCH(LARGE($X$4:$X$8,3),$X$4:$X$8,0))</f>
        <v/>
      </c>
      <c r="P6" s="12" t="inlineStr">
        <is>
          <t>ROAS</t>
        </is>
      </c>
      <c r="Q6" s="17">
        <f>IFERROR(Q5/Q4,0)</f>
        <v/>
      </c>
      <c r="R6" s="15">
        <f>IFERROR((Q16-R16)/R16,"-")</f>
        <v/>
      </c>
      <c r="S6" s="3" t="n"/>
      <c r="T6" s="3" t="n"/>
      <c r="U6" s="12" t="inlineStr">
        <is>
          <t>트래픽_타겟팅</t>
        </is>
      </c>
      <c r="V6" s="11">
        <f>SUMIFS(tbl_Marketing[클릭수],tbl_Marketing[채널구분],$Q$25,tbl_Marketing[캠페인명],$Q$26,tbl_Marketing[일자],"&gt;="&amp;$Q$23,tbl_Marketing[일자],"&lt;="&amp;$Q$24,tbl_Marketing[캠페인명],U6)</f>
        <v/>
      </c>
      <c r="W6" s="11">
        <f>SUMIFS(tbl_Marketing[전환수],tbl_Marketing[채널구분],$Q$25,tbl_Marketing[캠페인명],$Q$26,tbl_Marketing[일자],"&gt;="&amp;$Q$23,tbl_Marketing[일자],"&lt;="&amp;$Q$24,tbl_Marketing[캠페인명],U6)</f>
        <v/>
      </c>
      <c r="X6" s="16">
        <f>W6+(10-ROW())/100</f>
        <v/>
      </c>
    </row>
    <row r="7">
      <c r="A7" s="18" t="inlineStr">
        <is>
          <t>총합계</t>
        </is>
      </c>
      <c r="B7" s="19">
        <f>SUM(B4:B6)</f>
        <v/>
      </c>
      <c r="C7" s="19">
        <f>SUM(C4:C6)</f>
        <v/>
      </c>
      <c r="D7" s="3" t="n"/>
      <c r="E7" s="3" t="n"/>
      <c r="F7" s="3" t="n"/>
      <c r="G7" s="18" t="inlineStr">
        <is>
          <t>총합계</t>
        </is>
      </c>
      <c r="H7" s="19">
        <f>SUM(H4:H6)</f>
        <v/>
      </c>
      <c r="I7" s="19">
        <f>SUM(I4:I6)</f>
        <v/>
      </c>
      <c r="J7" s="19">
        <f>SUM(J4:J6)</f>
        <v/>
      </c>
      <c r="K7" s="17">
        <f>IFERROR(J7/H7,0)</f>
        <v/>
      </c>
      <c r="L7" s="3" t="n"/>
      <c r="M7" s="12">
        <f>INDEX($U$4:$U$8,MATCH(LARGE($X$4:$X$8,4),$X$4:$X$8,0))</f>
        <v/>
      </c>
      <c r="N7" s="11">
        <f>INDEX($V$4:$V$8,MATCH(LARGE($X$4:$X$8,4),$X$4:$X$8,0))</f>
        <v/>
      </c>
      <c r="O7" s="11">
        <f>INDEX($W$4:$W$8,MATCH(LARGE($X$4:$X$8,4),$X$4:$X$8,0))</f>
        <v/>
      </c>
      <c r="P7" s="12" t="inlineStr">
        <is>
          <t>CPA</t>
        </is>
      </c>
      <c r="Q7" s="14">
        <f>IFERROR(Q4/Q8,0)</f>
        <v/>
      </c>
      <c r="R7" s="15">
        <f>IFERROR((Q17-R17)/R17,"-")</f>
        <v/>
      </c>
      <c r="S7" s="3" t="n"/>
      <c r="T7" s="3" t="n"/>
      <c r="U7" s="12" t="inlineStr">
        <is>
          <t>리타게팅_구매전환</t>
        </is>
      </c>
      <c r="V7" s="11">
        <f>SUMIFS(tbl_Marketing[클릭수],tbl_Marketing[채널구분],$Q$25,tbl_Marketing[캠페인명],$Q$26,tbl_Marketing[일자],"&gt;="&amp;$Q$23,tbl_Marketing[일자],"&lt;="&amp;$Q$24,tbl_Marketing[캠페인명],U7)</f>
        <v/>
      </c>
      <c r="W7" s="11">
        <f>SUMIFS(tbl_Marketing[전환수],tbl_Marketing[채널구분],$Q$25,tbl_Marketing[캠페인명],$Q$26,tbl_Marketing[일자],"&gt;="&amp;$Q$23,tbl_Marketing[일자],"&lt;="&amp;$Q$24,tbl_Marketing[캠페인명],U7)</f>
        <v/>
      </c>
      <c r="X7" s="16">
        <f>W7+(10-ROW())/100</f>
        <v/>
      </c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12">
        <f>INDEX($U$4:$U$8,MATCH(LARGE($X$4:$X$8,5),$X$4:$X$8,0))</f>
        <v/>
      </c>
      <c r="N8" s="11">
        <f>INDEX($V$4:$V$8,MATCH(LARGE($X$4:$X$8,5),$X$4:$X$8,0))</f>
        <v/>
      </c>
      <c r="O8" s="11">
        <f>INDEX($W$4:$W$8,MATCH(LARGE($X$4:$X$8,5),$X$4:$X$8,0))</f>
        <v/>
      </c>
      <c r="P8" s="12" t="inlineStr">
        <is>
          <t>총 전환수</t>
        </is>
      </c>
      <c r="Q8" s="19">
        <f>SUMIFS(tbl_Marketing[전환수],tbl_Marketing[채널구분],$Q$25,tbl_Marketing[캠페인명],$Q$26,tbl_Marketing[일자],"&gt;="&amp;$Q$23,tbl_Marketing[일자],"&lt;="&amp;$Q$24)</f>
        <v/>
      </c>
      <c r="R8" s="15">
        <f>IFERROR((Q15-R15)/R15,"-")</f>
        <v/>
      </c>
      <c r="S8" s="3" t="n"/>
      <c r="T8" s="3" t="n"/>
      <c r="U8" s="12" t="inlineStr">
        <is>
          <t>숏폼챌린지_A</t>
        </is>
      </c>
      <c r="V8" s="11">
        <f>SUMIFS(tbl_Marketing[클릭수],tbl_Marketing[채널구분],$Q$25,tbl_Marketing[캠페인명],$Q$26,tbl_Marketing[일자],"&gt;="&amp;$Q$23,tbl_Marketing[일자],"&lt;="&amp;$Q$24,tbl_Marketing[캠페인명],U8)</f>
        <v/>
      </c>
      <c r="W8" s="11">
        <f>SUMIFS(tbl_Marketing[전환수],tbl_Marketing[채널구분],$Q$25,tbl_Marketing[캠페인명],$Q$26,tbl_Marketing[일자],"&gt;="&amp;$Q$23,tbl_Marketing[일자],"&lt;="&amp;$Q$24,tbl_Marketing[캠페인명],U8)</f>
        <v/>
      </c>
      <c r="X8" s="16">
        <f>W8+(10-ROW())/100</f>
        <v/>
      </c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18" t="inlineStr">
        <is>
          <t>총합계</t>
        </is>
      </c>
      <c r="N9" s="19">
        <f>SUM(N4:N8)</f>
        <v/>
      </c>
      <c r="O9" s="19">
        <f>SUM(O4:O8)</f>
        <v/>
      </c>
      <c r="P9" s="3" t="n"/>
      <c r="Q9" s="3" t="n"/>
      <c r="R9" s="3" t="n"/>
      <c r="S9" s="3" t="n"/>
      <c r="T9" s="3" t="n"/>
      <c r="U9" s="3" t="n"/>
      <c r="V9" s="3" t="n"/>
      <c r="W9" s="3" t="n"/>
      <c r="X9" s="3" t="n"/>
    </row>
    <row r="10">
      <c r="A10" s="6" t="inlineStr">
        <is>
          <t>글 3단계의 피벗 테이블 3개(PT_Trend A3, PT_Channel G3, PT_Campaign M3)와 같은 위치·같은 필드를 SUMIFS로 계산한 표입니다. Dashboard의 채널구분(B6)·캠페인명(B9)·시작일(B12)·종료일(B14)을 바꾸면 모든 표와 KPI가 바로 바뀌므로 '모두 새로 고침'이 필요 없습니다.
KPI 계산 셀은 P3:R8입니다. Q4 총 광고비 =SUMIFS(tbl_Marketing[광고비],…), Q6 ROAS =IFERROR(Q5/Q4,0), Q7 CPA =IFERROR(Q4/Q8,0). 전월 대비(R열)는 =IFERROR((당월-전월)/전월,"-")이며 당월첫날 =EOMONTH(MAX(tbl_Marketing[일자]),-1)+1, 전월첫날 =EOMONTH(MAX(tbl_Marketing[일자]),-2)+1입니다(P11:S17). 예시 데이터는 3월 3일치뿐이라 전월 대비는 '-'로 표시됩니다. PT_Trend는 시작일(비우면 첫 일자)부터 3일을 보여 주므로, 기간을 늘리면 A6 아래로 =A6+1 행을 이어 붙이고 차트 범위를 넓히세요.
Excel에서 진짜 피벗 테이블로 바꾸려면 글 3단계대로 PT_Trend·PT_Channel·PT_Campaign을 만들고, Q4를 =GETPIVOTDATA("광고비",Pivot_Engine!$A$3)처럼 바꾸면 됩니다.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8" t="inlineStr">
        <is>
          <t>전월 비교(EOMONTH·SUMIFS)</t>
        </is>
      </c>
      <c r="Q10" s="3" t="n"/>
      <c r="R10" s="3" t="n"/>
      <c r="S10" s="3" t="n"/>
      <c r="T10" s="3" t="n"/>
      <c r="U10" s="3" t="n"/>
      <c r="V10" s="3" t="n"/>
      <c r="W10" s="3" t="n"/>
      <c r="X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9" t="inlineStr">
        <is>
          <t>구분</t>
        </is>
      </c>
      <c r="Q11" s="9" t="inlineStr">
        <is>
          <t>당월</t>
        </is>
      </c>
      <c r="R11" s="9" t="inlineStr">
        <is>
          <t>전월</t>
        </is>
      </c>
      <c r="S11" s="3" t="n"/>
      <c r="T11" s="3" t="n"/>
      <c r="U11" s="2" t="inlineStr">
        <is>
          <t>드롭다운 목록</t>
        </is>
      </c>
      <c r="V11" s="3" t="n"/>
      <c r="W11" s="3" t="n"/>
      <c r="X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12" t="inlineStr">
        <is>
          <t>첫날</t>
        </is>
      </c>
      <c r="Q12" s="10">
        <f>EOMONTH(MAX(tbl_Marketing[일자]),-1)+1</f>
        <v/>
      </c>
      <c r="R12" s="10">
        <f>EOMONTH(MAX(tbl_Marketing[일자]),-2)+1</f>
        <v/>
      </c>
      <c r="S12" s="3" t="n"/>
      <c r="T12" s="3" t="n"/>
      <c r="U12" s="9" t="inlineStr">
        <is>
          <t>채널구분</t>
        </is>
      </c>
      <c r="V12" s="9" t="inlineStr">
        <is>
          <t>캠페인명</t>
        </is>
      </c>
      <c r="W12" s="3" t="n"/>
      <c r="X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12" t="inlineStr">
        <is>
          <t>광고비</t>
        </is>
      </c>
      <c r="Q13" s="11">
        <f>SUMIFS(tbl_Marketing[광고비],tbl_Marketing[채널구분],$Q$25,tbl_Marketing[캠페인명],$Q$26,tbl_Marketing[일자],"&gt;="&amp;$Q$12,tbl_Marketing[일자],"&lt;"&amp;EDATE($Q$12,1))</f>
        <v/>
      </c>
      <c r="R13" s="11">
        <f>SUMIFS(tbl_Marketing[광고비],tbl_Marketing[채널구분],$Q$25,tbl_Marketing[캠페인명],$Q$26,tbl_Marketing[일자],"&gt;="&amp;$R$12,tbl_Marketing[일자],"&lt;"&amp;$Q$12)</f>
        <v/>
      </c>
      <c r="S13" s="3" t="n"/>
      <c r="T13" s="3" t="n"/>
      <c r="U13" s="3" t="inlineStr">
        <is>
          <t>전체 채널</t>
        </is>
      </c>
      <c r="V13" s="3" t="inlineStr">
        <is>
          <t>전체 캠페인</t>
        </is>
      </c>
      <c r="W13" s="3" t="n"/>
      <c r="X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12" t="inlineStr">
        <is>
          <t>매출액</t>
        </is>
      </c>
      <c r="Q14" s="11">
        <f>SUMIFS(tbl_Marketing[매출액],tbl_Marketing[채널구분],$Q$25,tbl_Marketing[캠페인명],$Q$26,tbl_Marketing[일자],"&gt;="&amp;$Q$12,tbl_Marketing[일자],"&lt;"&amp;EDATE($Q$12,1))</f>
        <v/>
      </c>
      <c r="R14" s="11">
        <f>SUMIFS(tbl_Marketing[매출액],tbl_Marketing[채널구분],$Q$25,tbl_Marketing[캠페인명],$Q$26,tbl_Marketing[일자],"&gt;="&amp;$R$12,tbl_Marketing[일자],"&lt;"&amp;$Q$12)</f>
        <v/>
      </c>
      <c r="S14" s="3" t="n"/>
      <c r="T14" s="3" t="n"/>
      <c r="U14" s="3" t="inlineStr">
        <is>
          <t>Google Search</t>
        </is>
      </c>
      <c r="V14" s="3" t="inlineStr">
        <is>
          <t>브랜드검색_PC</t>
        </is>
      </c>
      <c r="W14" s="3" t="n"/>
      <c r="X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12" t="inlineStr">
        <is>
          <t>전환수</t>
        </is>
      </c>
      <c r="Q15" s="11">
        <f>SUMIFS(tbl_Marketing[전환수],tbl_Marketing[채널구분],$Q$25,tbl_Marketing[캠페인명],$Q$26,tbl_Marketing[일자],"&gt;="&amp;$Q$12,tbl_Marketing[일자],"&lt;"&amp;EDATE($Q$12,1))</f>
        <v/>
      </c>
      <c r="R15" s="11">
        <f>SUMIFS(tbl_Marketing[전환수],tbl_Marketing[채널구분],$Q$25,tbl_Marketing[캠페인명],$Q$26,tbl_Marketing[일자],"&gt;="&amp;$R$12,tbl_Marketing[일자],"&lt;"&amp;$Q$12)</f>
        <v/>
      </c>
      <c r="S15" s="3" t="n"/>
      <c r="T15" s="3" t="n"/>
      <c r="U15" s="3" t="inlineStr">
        <is>
          <t>Meta Ads</t>
        </is>
      </c>
      <c r="V15" s="3" t="inlineStr">
        <is>
          <t>일반키워드_MO</t>
        </is>
      </c>
      <c r="W15" s="3" t="n"/>
      <c r="X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12" t="inlineStr">
        <is>
          <t>ROAS</t>
        </is>
      </c>
      <c r="Q16" s="13">
        <f>IFERROR(Q14/Q13,0)</f>
        <v/>
      </c>
      <c r="R16" s="13">
        <f>IFERROR(R14/R13,0)</f>
        <v/>
      </c>
      <c r="S16" s="3" t="n"/>
      <c r="T16" s="3" t="n"/>
      <c r="U16" s="3" t="inlineStr">
        <is>
          <t>TikTok Ads</t>
        </is>
      </c>
      <c r="V16" s="3" t="inlineStr">
        <is>
          <t>트래픽_타겟팅</t>
        </is>
      </c>
      <c r="W16" s="3" t="n"/>
      <c r="X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12" t="inlineStr">
        <is>
          <t>CPA</t>
        </is>
      </c>
      <c r="Q17" s="11">
        <f>IFERROR(Q13/Q15,0)</f>
        <v/>
      </c>
      <c r="R17" s="11">
        <f>IFERROR(R13/R15,0)</f>
        <v/>
      </c>
      <c r="S17" s="3" t="n"/>
      <c r="T17" s="3" t="n"/>
      <c r="U17" s="3" t="n"/>
      <c r="V17" s="3" t="inlineStr">
        <is>
          <t>리타게팅_구매전환</t>
        </is>
      </c>
      <c r="W17" s="3" t="n"/>
      <c r="X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inlineStr">
        <is>
          <t>숏폼챌린지_A</t>
        </is>
      </c>
      <c r="W18" s="3" t="n"/>
      <c r="X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8" t="inlineStr">
        <is>
          <t>조건(Dashboard에서)</t>
        </is>
      </c>
      <c r="Q19" s="3" t="n"/>
      <c r="R19" s="3" t="n"/>
      <c r="S19" s="3" t="n"/>
      <c r="T19" s="3" t="n"/>
      <c r="U19" s="3" t="n"/>
      <c r="V19" s="3" t="n"/>
      <c r="W19" s="3" t="n"/>
      <c r="X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9" t="inlineStr">
        <is>
          <t>항목</t>
        </is>
      </c>
      <c r="Q20" s="9" t="inlineStr">
        <is>
          <t>값</t>
        </is>
      </c>
      <c r="R20" s="3" t="n"/>
      <c r="S20" s="3" t="n"/>
      <c r="T20" s="3" t="n"/>
      <c r="U20" s="3" t="n"/>
      <c r="V20" s="3" t="n"/>
      <c r="W20" s="3" t="n"/>
      <c r="X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12" t="inlineStr">
        <is>
          <t>채널구분(Dashboard!B6)</t>
        </is>
      </c>
      <c r="Q21" s="20">
        <f>Dashboard!$B$6</f>
        <v/>
      </c>
      <c r="R21" s="3" t="n"/>
      <c r="S21" s="3" t="n"/>
      <c r="T21" s="3" t="n"/>
      <c r="U21" s="3" t="n"/>
      <c r="V21" s="3" t="n"/>
      <c r="W21" s="3" t="n"/>
      <c r="X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12" t="inlineStr">
        <is>
          <t>캠페인명(Dashboard!B9)</t>
        </is>
      </c>
      <c r="Q22" s="20">
        <f>Dashboard!$B$9</f>
        <v/>
      </c>
      <c r="R22" s="3" t="n"/>
      <c r="S22" s="3" t="n"/>
      <c r="T22" s="3" t="n"/>
      <c r="U22" s="3" t="n"/>
      <c r="V22" s="3" t="n"/>
      <c r="W22" s="3" t="n"/>
      <c r="X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12" t="inlineStr">
        <is>
          <t>시작일(Dashboard!B12)</t>
        </is>
      </c>
      <c r="Q23" s="21">
        <f>IF(Dashboard!$B$12="",DATE(1900,1,1),Dashboard!$B$12)</f>
        <v/>
      </c>
      <c r="R23" s="3" t="n"/>
      <c r="S23" s="3" t="n"/>
      <c r="T23" s="3" t="n"/>
      <c r="U23" s="3" t="n"/>
      <c r="V23" s="3" t="n"/>
      <c r="W23" s="3" t="n"/>
      <c r="X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12" t="inlineStr">
        <is>
          <t>종료일(Dashboard!B14)</t>
        </is>
      </c>
      <c r="Q24" s="21">
        <f>IF(Dashboard!$B$14="",DATE(9999,12,31),Dashboard!$B$14)</f>
        <v/>
      </c>
      <c r="R24" s="3" t="n"/>
      <c r="S24" s="3" t="n"/>
      <c r="T24" s="3" t="n"/>
      <c r="U24" s="3" t="n"/>
      <c r="V24" s="3" t="n"/>
      <c r="W24" s="3" t="n"/>
      <c r="X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12" t="inlineStr">
        <is>
          <t>채널 조건</t>
        </is>
      </c>
      <c r="Q25" s="20">
        <f>IF(Q21="전체 채널","*",Q21)</f>
        <v/>
      </c>
      <c r="R25" s="3" t="n"/>
      <c r="S25" s="3" t="n"/>
      <c r="T25" s="3" t="n"/>
      <c r="U25" s="3" t="n"/>
      <c r="V25" s="3" t="n"/>
      <c r="W25" s="3" t="n"/>
      <c r="X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12" t="inlineStr">
        <is>
          <t>캠페인 조건</t>
        </is>
      </c>
      <c r="Q26" s="20">
        <f>IF(Q22="전체 캠페인","*",Q22)</f>
        <v/>
      </c>
      <c r="R26" s="3" t="n"/>
      <c r="S26" s="3" t="n"/>
      <c r="T26" s="3" t="n"/>
      <c r="U26" s="3" t="n"/>
      <c r="V26" s="3" t="n"/>
      <c r="W26" s="3" t="n"/>
      <c r="X26" s="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0:N17"/>
  </mergeCells>
  <printOptions headings="1" gridLines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7"/>
  <sheetViews>
    <sheetView showGridLines="0" showRowColHeaders="0" tabSelected="1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5" customWidth="1" min="3" max="3"/>
    <col width="9.6" customWidth="1" min="4" max="4"/>
    <col width="9.6" customWidth="1" min="5" max="5"/>
    <col width="9.6" customWidth="1" min="6" max="6"/>
    <col width="9.6" customWidth="1" min="7" max="7"/>
    <col width="9.6" customWidth="1" min="8" max="8"/>
    <col width="9.6" customWidth="1" min="9" max="9"/>
    <col width="9.6" customWidth="1" min="10" max="10"/>
    <col width="9.6" customWidth="1" min="11" max="11"/>
    <col width="9.6" customWidth="1" min="12" max="12"/>
    <col width="9.6" customWidth="1" min="13" max="13"/>
    <col width="9.6" customWidth="1" min="14" max="14"/>
    <col width="9.6" customWidth="1" min="15" max="15"/>
    <col width="9.6" customWidth="1" min="16" max="16"/>
    <col width="2" customWidth="1" min="17" max="17"/>
  </cols>
  <sheetData>
    <row r="1" ht="18" customHeight="1">
      <c r="A1" s="22" t="n"/>
      <c r="B1" s="23" t="inlineStr">
        <is>
          <t>2026 다채널 마케팅 퍼포먼스 모니터링 대시보드</t>
        </is>
      </c>
      <c r="K1" s="22" t="n"/>
      <c r="L1" s="24">
        <f>MAX(tbl_Marketing[일자])</f>
        <v/>
      </c>
    </row>
    <row r="2" ht="18" customHeight="1">
      <c r="A2" s="22" t="n"/>
      <c r="K2" s="22" t="n"/>
    </row>
    <row r="3" ht="10" customHeight="1">
      <c r="A3" s="25" t="n"/>
      <c r="B3" s="25" t="n"/>
      <c r="C3" s="25" t="n"/>
      <c r="D3" s="25" t="n"/>
      <c r="E3" s="25" t="n"/>
      <c r="F3" s="25" t="n"/>
      <c r="G3" s="25" t="n"/>
      <c r="H3" s="25" t="n"/>
      <c r="I3" s="25" t="n"/>
      <c r="J3" s="25" t="n"/>
      <c r="K3" s="25" t="n"/>
      <c r="L3" s="25" t="n"/>
      <c r="M3" s="25" t="n"/>
      <c r="N3" s="25" t="n"/>
      <c r="O3" s="25" t="n"/>
      <c r="P3" s="25" t="n"/>
    </row>
    <row r="4" ht="22" customHeight="1">
      <c r="A4" s="25" t="n"/>
      <c r="B4" s="26" t="inlineStr">
        <is>
          <t>필터</t>
        </is>
      </c>
      <c r="C4" s="25" t="n"/>
      <c r="D4" s="27" t="inlineStr">
        <is>
          <t>총 광고비</t>
        </is>
      </c>
      <c r="E4" s="28" t="n"/>
      <c r="F4" s="29" t="n"/>
      <c r="G4" s="27" t="inlineStr">
        <is>
          <t>총 매출액</t>
        </is>
      </c>
      <c r="H4" s="28" t="n"/>
      <c r="I4" s="29" t="n"/>
      <c r="J4" s="27" t="inlineStr">
        <is>
          <t>종합 ROAS</t>
        </is>
      </c>
      <c r="K4" s="28" t="n"/>
      <c r="L4" s="29" t="n"/>
      <c r="M4" s="27" t="inlineStr">
        <is>
          <t>평균 CPA</t>
        </is>
      </c>
      <c r="N4" s="28" t="n"/>
      <c r="O4" s="29" t="n"/>
      <c r="P4" s="25" t="n"/>
    </row>
    <row r="5" ht="34" customHeight="1">
      <c r="A5" s="25" t="n"/>
      <c r="B5" s="30" t="inlineStr">
        <is>
          <t>채널구분</t>
        </is>
      </c>
      <c r="C5" s="25" t="n"/>
      <c r="D5" s="31">
        <f>Pivot_Engine!$Q$4</f>
        <v/>
      </c>
      <c r="E5" s="32" t="n"/>
      <c r="F5" s="33" t="n"/>
      <c r="G5" s="31">
        <f>Pivot_Engine!$Q$5</f>
        <v/>
      </c>
      <c r="H5" s="32" t="n"/>
      <c r="I5" s="33" t="n"/>
      <c r="J5" s="34">
        <f>Pivot_Engine!$Q$6</f>
        <v/>
      </c>
      <c r="K5" s="32" t="n"/>
      <c r="L5" s="33" t="n"/>
      <c r="M5" s="31">
        <f>Pivot_Engine!$Q$7</f>
        <v/>
      </c>
      <c r="N5" s="32" t="n"/>
      <c r="O5" s="33" t="n"/>
      <c r="P5" s="25" t="n"/>
    </row>
    <row r="6" ht="20" customHeight="1">
      <c r="A6" s="25" t="n"/>
      <c r="B6" s="35" t="inlineStr">
        <is>
          <t>전체 채널</t>
        </is>
      </c>
      <c r="C6" s="36" t="n"/>
      <c r="D6" s="37">
        <f>IF(ISNUMBER(Pivot_Engine!$R$4),Pivot_Engine!$R$4,"전월 데이터 없음")</f>
        <v/>
      </c>
      <c r="E6" s="38" t="n"/>
      <c r="F6" s="39" t="n"/>
      <c r="G6" s="37">
        <f>IF(ISNUMBER(Pivot_Engine!$R$5),Pivot_Engine!$R$5,"전월 데이터 없음")</f>
        <v/>
      </c>
      <c r="H6" s="38" t="n"/>
      <c r="I6" s="39" t="n"/>
      <c r="J6" s="37">
        <f>IF(ISNUMBER(Pivot_Engine!$R$6),Pivot_Engine!$R$6,"전월 데이터 없음")</f>
        <v/>
      </c>
      <c r="K6" s="38" t="n"/>
      <c r="L6" s="39" t="n"/>
      <c r="M6" s="37">
        <f>IF(ISNUMBER(Pivot_Engine!$R$7),Pivot_Engine!$R$7,"전월 데이터 없음")</f>
        <v/>
      </c>
      <c r="N6" s="38" t="n"/>
      <c r="O6" s="39" t="n"/>
      <c r="P6" s="25" t="n"/>
    </row>
    <row r="7" ht="8" customHeight="1">
      <c r="A7" s="25" t="n"/>
      <c r="B7" s="25" t="n"/>
      <c r="C7" s="25" t="n"/>
      <c r="D7" s="25" t="n"/>
      <c r="E7" s="25" t="n"/>
      <c r="F7" s="25" t="n"/>
      <c r="G7" s="25" t="n"/>
      <c r="H7" s="25" t="n"/>
      <c r="I7" s="25" t="n"/>
      <c r="J7" s="25" t="n"/>
      <c r="K7" s="25" t="n"/>
      <c r="L7" s="25" t="n"/>
      <c r="M7" s="25" t="n"/>
      <c r="N7" s="25" t="n"/>
      <c r="O7" s="25" t="n"/>
      <c r="P7" s="25" t="n"/>
    </row>
    <row r="8">
      <c r="A8" s="25" t="n"/>
      <c r="B8" s="30" t="inlineStr">
        <is>
          <t>캠페인명</t>
        </is>
      </c>
      <c r="C8" s="25" t="n"/>
      <c r="D8" s="25" t="n"/>
      <c r="E8" s="25" t="n"/>
      <c r="F8" s="25" t="n"/>
      <c r="G8" s="25" t="n"/>
      <c r="H8" s="25" t="n"/>
      <c r="I8" s="25" t="n"/>
      <c r="J8" s="25" t="n"/>
      <c r="K8" s="25" t="n"/>
      <c r="L8" s="25" t="n"/>
      <c r="M8" s="25" t="n"/>
      <c r="N8" s="25" t="n"/>
      <c r="O8" s="25" t="n"/>
      <c r="P8" s="25" t="n"/>
    </row>
    <row r="9">
      <c r="A9" s="25" t="n"/>
      <c r="B9" s="35" t="inlineStr">
        <is>
          <t>전체 캠페인</t>
        </is>
      </c>
      <c r="C9" s="36" t="n"/>
      <c r="D9" s="25" t="n"/>
      <c r="E9" s="25" t="n"/>
      <c r="F9" s="25" t="n"/>
      <c r="G9" s="25" t="n"/>
      <c r="H9" s="25" t="n"/>
      <c r="I9" s="25" t="n"/>
      <c r="J9" s="25" t="n"/>
      <c r="K9" s="25" t="n"/>
      <c r="L9" s="25" t="n"/>
      <c r="M9" s="25" t="n"/>
      <c r="N9" s="25" t="n"/>
      <c r="O9" s="25" t="n"/>
      <c r="P9" s="25" t="n"/>
    </row>
    <row r="10">
      <c r="A10" s="25" t="n"/>
      <c r="B10" s="25" t="n"/>
      <c r="C10" s="25" t="n"/>
      <c r="D10" s="25" t="n"/>
      <c r="E10" s="25" t="n"/>
      <c r="F10" s="25" t="n"/>
      <c r="G10" s="25" t="n"/>
      <c r="H10" s="25" t="n"/>
      <c r="I10" s="25" t="n"/>
      <c r="J10" s="25" t="n"/>
      <c r="K10" s="25" t="n"/>
      <c r="L10" s="25" t="n"/>
      <c r="M10" s="25" t="n"/>
      <c r="N10" s="25" t="n"/>
      <c r="O10" s="25" t="n"/>
      <c r="P10" s="25" t="n"/>
    </row>
    <row r="11">
      <c r="A11" s="25" t="n"/>
      <c r="B11" s="30" t="inlineStr">
        <is>
          <t>일자 시작</t>
        </is>
      </c>
      <c r="C11" s="25" t="n"/>
      <c r="D11" s="25" t="n"/>
      <c r="E11" s="25" t="n"/>
      <c r="F11" s="25" t="n"/>
      <c r="G11" s="25" t="n"/>
      <c r="H11" s="25" t="n"/>
      <c r="I11" s="25" t="n"/>
      <c r="J11" s="25" t="n"/>
      <c r="K11" s="25" t="n"/>
      <c r="L11" s="25" t="n"/>
      <c r="M11" s="25" t="n"/>
      <c r="N11" s="25" t="n"/>
      <c r="O11" s="25" t="n"/>
      <c r="P11" s="25" t="n"/>
    </row>
    <row r="12">
      <c r="A12" s="25" t="n"/>
      <c r="B12" s="40" t="n">
        <v>46082</v>
      </c>
      <c r="C12" s="36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5" t="n"/>
    </row>
    <row r="13">
      <c r="A13" s="25" t="n"/>
      <c r="B13" s="30" t="inlineStr">
        <is>
          <t>일자 끝</t>
        </is>
      </c>
      <c r="C13" s="25" t="n"/>
      <c r="D13" s="25" t="n"/>
      <c r="E13" s="25" t="n"/>
      <c r="F13" s="25" t="n"/>
      <c r="G13" s="25" t="n"/>
      <c r="H13" s="25" t="n"/>
      <c r="I13" s="25" t="n"/>
      <c r="J13" s="25" t="n"/>
      <c r="K13" s="25" t="n"/>
      <c r="L13" s="25" t="n"/>
      <c r="M13" s="25" t="n"/>
      <c r="N13" s="25" t="n"/>
      <c r="O13" s="25" t="n"/>
      <c r="P13" s="25" t="n"/>
    </row>
    <row r="14">
      <c r="A14" s="25" t="n"/>
      <c r="B14" s="40" t="n">
        <v>46084</v>
      </c>
      <c r="C14" s="36" t="n"/>
      <c r="D14" s="25" t="n"/>
      <c r="E14" s="25" t="n"/>
      <c r="F14" s="25" t="n"/>
      <c r="G14" s="25" t="n"/>
      <c r="H14" s="25" t="n"/>
      <c r="I14" s="25" t="n"/>
      <c r="J14" s="25" t="n"/>
      <c r="K14" s="25" t="n"/>
      <c r="L14" s="25" t="n"/>
      <c r="M14" s="25" t="n"/>
      <c r="N14" s="25" t="n"/>
      <c r="O14" s="25" t="n"/>
      <c r="P14" s="25" t="n"/>
    </row>
    <row r="15">
      <c r="A15" s="25" t="n"/>
      <c r="B15" s="25" t="n"/>
      <c r="C15" s="25" t="n"/>
      <c r="D15" s="25" t="n"/>
      <c r="E15" s="25" t="n"/>
      <c r="F15" s="25" t="n"/>
      <c r="G15" s="25" t="n"/>
      <c r="H15" s="25" t="n"/>
      <c r="I15" s="25" t="n"/>
      <c r="J15" s="25" t="n"/>
      <c r="K15" s="25" t="n"/>
      <c r="L15" s="25" t="n"/>
      <c r="M15" s="25" t="n"/>
      <c r="N15" s="25" t="n"/>
      <c r="O15" s="25" t="n"/>
      <c r="P15" s="25" t="n"/>
    </row>
    <row r="16">
      <c r="A16" s="25" t="n"/>
      <c r="B16" s="41" t="inlineStr">
        <is>
          <t>슬라이서(채널구분·캠페인명)와 시간 표시 막대(일자) 자리입니다. 이 파일에서는 드롭다운과 날짜 칸이 같은 역할을 합니다. 일자 칸을 비우면 전체 기간입니다.</t>
        </is>
      </c>
      <c r="D16" s="25" t="n"/>
      <c r="E16" s="25" t="n"/>
      <c r="F16" s="25" t="n"/>
      <c r="G16" s="25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</row>
    <row r="17">
      <c r="A17" s="25" t="n"/>
      <c r="D17" s="25" t="n"/>
      <c r="E17" s="25" t="n"/>
      <c r="F17" s="25" t="n"/>
      <c r="G17" s="25" t="n"/>
      <c r="H17" s="25" t="n"/>
      <c r="I17" s="25" t="n"/>
      <c r="J17" s="25" t="n"/>
      <c r="K17" s="25" t="n"/>
      <c r="L17" s="25" t="n"/>
      <c r="M17" s="25" t="n"/>
      <c r="N17" s="25" t="n"/>
      <c r="O17" s="25" t="n"/>
      <c r="P17" s="25" t="n"/>
    </row>
    <row r="18">
      <c r="A18" s="25" t="n"/>
      <c r="D18" s="25" t="n"/>
      <c r="E18" s="25" t="n"/>
      <c r="F18" s="25" t="n"/>
      <c r="G18" s="25" t="n"/>
      <c r="H18" s="25" t="n"/>
      <c r="I18" s="25" t="n"/>
      <c r="J18" s="25" t="n"/>
      <c r="K18" s="25" t="n"/>
      <c r="L18" s="25" t="n"/>
      <c r="M18" s="25" t="n"/>
      <c r="N18" s="25" t="n"/>
      <c r="O18" s="25" t="n"/>
      <c r="P18" s="25" t="n"/>
    </row>
    <row r="19">
      <c r="A19" s="25" t="n"/>
      <c r="D19" s="25" t="n"/>
      <c r="E19" s="25" t="n"/>
      <c r="F19" s="25" t="n"/>
      <c r="G19" s="25" t="n"/>
      <c r="H19" s="25" t="n"/>
      <c r="I19" s="25" t="n"/>
      <c r="J19" s="25" t="n"/>
      <c r="K19" s="25" t="n"/>
      <c r="L19" s="25" t="n"/>
      <c r="M19" s="25" t="n"/>
      <c r="N19" s="25" t="n"/>
      <c r="O19" s="25" t="n"/>
      <c r="P19" s="25" t="n"/>
    </row>
    <row r="20">
      <c r="A20" s="25" t="n"/>
      <c r="D20" s="25" t="n"/>
      <c r="E20" s="25" t="n"/>
      <c r="F20" s="25" t="n"/>
      <c r="G20" s="25" t="n"/>
      <c r="H20" s="25" t="n"/>
      <c r="I20" s="25" t="n"/>
      <c r="J20" s="25" t="n"/>
      <c r="K20" s="25" t="n"/>
      <c r="L20" s="25" t="n"/>
      <c r="M20" s="25" t="n"/>
      <c r="N20" s="25" t="n"/>
      <c r="O20" s="25" t="n"/>
      <c r="P20" s="25" t="n"/>
    </row>
    <row r="21">
      <c r="A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</row>
    <row r="22">
      <c r="A22" s="25" t="n"/>
      <c r="D22" s="25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5" t="n"/>
      <c r="N22" s="25" t="n"/>
      <c r="O22" s="25" t="n"/>
      <c r="P22" s="25" t="n"/>
    </row>
    <row r="23">
      <c r="A23" s="25" t="n"/>
      <c r="D23" s="25" t="n"/>
      <c r="E23" s="25" t="n"/>
      <c r="F23" s="25" t="n"/>
      <c r="G23" s="25" t="n"/>
      <c r="H23" s="25" t="n"/>
      <c r="I23" s="25" t="n"/>
      <c r="J23" s="25" t="n"/>
      <c r="K23" s="25" t="n"/>
      <c r="L23" s="25" t="n"/>
      <c r="M23" s="25" t="n"/>
      <c r="N23" s="25" t="n"/>
      <c r="O23" s="25" t="n"/>
      <c r="P23" s="25" t="n"/>
    </row>
    <row r="24">
      <c r="A24" s="25" t="n"/>
      <c r="D24" s="25" t="n"/>
      <c r="E24" s="25" t="n"/>
      <c r="F24" s="25" t="n"/>
      <c r="G24" s="25" t="n"/>
      <c r="H24" s="25" t="n"/>
      <c r="I24" s="25" t="n"/>
      <c r="J24" s="25" t="n"/>
      <c r="K24" s="25" t="n"/>
      <c r="L24" s="25" t="n"/>
      <c r="M24" s="25" t="n"/>
      <c r="N24" s="25" t="n"/>
      <c r="O24" s="25" t="n"/>
      <c r="P24" s="25" t="n"/>
    </row>
    <row r="25">
      <c r="A25" s="25" t="n"/>
      <c r="D25" s="25" t="n"/>
      <c r="E25" s="25" t="n"/>
      <c r="F25" s="25" t="n"/>
      <c r="G25" s="25" t="n"/>
      <c r="H25" s="25" t="n"/>
      <c r="I25" s="25" t="n"/>
      <c r="J25" s="25" t="n"/>
      <c r="K25" s="25" t="n"/>
      <c r="L25" s="25" t="n"/>
      <c r="M25" s="25" t="n"/>
      <c r="N25" s="25" t="n"/>
      <c r="O25" s="25" t="n"/>
      <c r="P25" s="25" t="n"/>
    </row>
    <row r="26">
      <c r="A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  <c r="O26" s="25" t="n"/>
      <c r="P26" s="25" t="n"/>
    </row>
    <row r="27">
      <c r="A27" s="25" t="n"/>
      <c r="B27" s="25" t="n"/>
      <c r="C27" s="25" t="n"/>
      <c r="D27" s="25" t="n"/>
      <c r="E27" s="25" t="n"/>
      <c r="F27" s="25" t="n"/>
      <c r="G27" s="25" t="n"/>
      <c r="H27" s="25" t="n"/>
      <c r="I27" s="25" t="n"/>
      <c r="J27" s="25" t="n"/>
      <c r="K27" s="25" t="n"/>
      <c r="L27" s="25" t="n"/>
      <c r="M27" s="25" t="n"/>
      <c r="N27" s="25" t="n"/>
      <c r="O27" s="25" t="n"/>
      <c r="P27" s="25" t="n"/>
    </row>
    <row r="28">
      <c r="A28" s="25" t="n"/>
      <c r="B28" s="42" t="inlineStr">
        <is>
          <t>이 파일의 구조</t>
        </is>
      </c>
      <c r="C28" s="25" t="n"/>
      <c r="D28" s="25" t="n"/>
      <c r="E28" s="25" t="n"/>
      <c r="F28" s="25" t="n"/>
      <c r="G28" s="25" t="n"/>
      <c r="H28" s="25" t="n"/>
      <c r="I28" s="25" t="n"/>
      <c r="J28" s="25" t="n"/>
      <c r="K28" s="25" t="n"/>
      <c r="L28" s="25" t="n"/>
      <c r="M28" s="25" t="n"/>
      <c r="N28" s="25" t="n"/>
      <c r="O28" s="25" t="n"/>
      <c r="P28" s="25" t="n"/>
    </row>
    <row r="29">
      <c r="A29" s="25" t="n"/>
      <c r="B29" s="41" t="inlineStr">
        <is>
          <t>카드와 차트는 Pivot_Engine의 SUMIFS 표(PT_Trend·PT_Channel·PT_Campaign 위치)를 읽습니다. Dashboard·Pivot_Engine 시트와 통합 문서 구조는 암호 없이 보호되어 있습니다(검토 &gt; 시트 보호 해제 / 통합 문서 보호).</t>
        </is>
      </c>
      <c r="D29" s="25" t="n"/>
      <c r="E29" s="25" t="n"/>
      <c r="F29" s="25" t="n"/>
      <c r="G29" s="25" t="n"/>
      <c r="H29" s="25" t="n"/>
      <c r="I29" s="25" t="n"/>
      <c r="J29" s="25" t="n"/>
      <c r="K29" s="25" t="n"/>
      <c r="L29" s="25" t="n"/>
      <c r="M29" s="25" t="n"/>
      <c r="N29" s="25" t="n"/>
      <c r="O29" s="25" t="n"/>
      <c r="P29" s="25" t="n"/>
    </row>
    <row r="30">
      <c r="A30" s="25" t="n"/>
      <c r="D30" s="25" t="n"/>
      <c r="E30" s="25" t="n"/>
      <c r="F30" s="25" t="n"/>
      <c r="G30" s="25" t="n"/>
      <c r="H30" s="25" t="n"/>
      <c r="I30" s="25" t="n"/>
      <c r="J30" s="25" t="n"/>
      <c r="K30" s="25" t="n"/>
      <c r="L30" s="25" t="n"/>
      <c r="M30" s="25" t="n"/>
      <c r="N30" s="25" t="n"/>
      <c r="O30" s="25" t="n"/>
      <c r="P30" s="25" t="n"/>
    </row>
    <row r="31">
      <c r="A31" s="25" t="n"/>
      <c r="D31" s="25" t="n"/>
      <c r="E31" s="25" t="n"/>
      <c r="F31" s="25" t="n"/>
      <c r="G31" s="25" t="n"/>
      <c r="H31" s="25" t="n"/>
      <c r="I31" s="25" t="n"/>
      <c r="J31" s="25" t="n"/>
      <c r="K31" s="25" t="n"/>
      <c r="L31" s="25" t="n"/>
      <c r="M31" s="25" t="n"/>
      <c r="N31" s="25" t="n"/>
      <c r="O31" s="25" t="n"/>
      <c r="P31" s="25" t="n"/>
    </row>
    <row r="32">
      <c r="A32" s="25" t="n"/>
      <c r="D32" s="25" t="n"/>
      <c r="E32" s="25" t="n"/>
      <c r="F32" s="25" t="n"/>
      <c r="G32" s="25" t="n"/>
      <c r="H32" s="25" t="n"/>
      <c r="I32" s="25" t="n"/>
      <c r="J32" s="25" t="n"/>
      <c r="K32" s="25" t="n"/>
      <c r="L32" s="25" t="n"/>
      <c r="M32" s="25" t="n"/>
      <c r="N32" s="25" t="n"/>
      <c r="O32" s="25" t="n"/>
      <c r="P32" s="25" t="n"/>
    </row>
    <row r="33">
      <c r="A33" s="25" t="n"/>
      <c r="D33" s="25" t="n"/>
      <c r="E33" s="25" t="n"/>
      <c r="F33" s="25" t="n"/>
      <c r="G33" s="25" t="n"/>
      <c r="H33" s="25" t="n"/>
      <c r="I33" s="25" t="n"/>
      <c r="J33" s="25" t="n"/>
      <c r="K33" s="25" t="n"/>
      <c r="L33" s="25" t="n"/>
      <c r="M33" s="25" t="n"/>
      <c r="N33" s="25" t="n"/>
      <c r="O33" s="25" t="n"/>
      <c r="P33" s="25" t="n"/>
    </row>
    <row r="34">
      <c r="A34" s="25" t="n"/>
      <c r="D34" s="25" t="n"/>
      <c r="E34" s="25" t="n"/>
      <c r="F34" s="25" t="n"/>
      <c r="G34" s="25" t="n"/>
      <c r="H34" s="25" t="n"/>
      <c r="I34" s="25" t="n"/>
      <c r="J34" s="25" t="n"/>
      <c r="K34" s="25" t="n"/>
      <c r="L34" s="25" t="n"/>
      <c r="M34" s="25" t="n"/>
      <c r="N34" s="25" t="n"/>
      <c r="O34" s="25" t="n"/>
      <c r="P34" s="25" t="n"/>
    </row>
    <row r="35">
      <c r="A35" s="25" t="n"/>
      <c r="D35" s="25" t="n"/>
      <c r="E35" s="25" t="n"/>
      <c r="F35" s="25" t="n"/>
      <c r="G35" s="25" t="n"/>
      <c r="H35" s="25" t="n"/>
      <c r="I35" s="25" t="n"/>
      <c r="J35" s="25" t="n"/>
      <c r="K35" s="25" t="n"/>
      <c r="L35" s="25" t="n"/>
      <c r="M35" s="25" t="n"/>
      <c r="N35" s="25" t="n"/>
      <c r="O35" s="25" t="n"/>
      <c r="P35" s="25" t="n"/>
    </row>
    <row r="36">
      <c r="A36" s="25" t="n"/>
      <c r="D36" s="25" t="n"/>
      <c r="E36" s="25" t="n"/>
      <c r="F36" s="25" t="n"/>
      <c r="G36" s="25" t="n"/>
      <c r="H36" s="25" t="n"/>
      <c r="I36" s="25" t="n"/>
      <c r="J36" s="25" t="n"/>
      <c r="K36" s="25" t="n"/>
      <c r="L36" s="25" t="n"/>
      <c r="M36" s="25" t="n"/>
      <c r="N36" s="25" t="n"/>
      <c r="O36" s="25" t="n"/>
      <c r="P36" s="25" t="n"/>
    </row>
    <row r="37">
      <c r="A37" s="25" t="n"/>
      <c r="B37" s="25" t="n"/>
      <c r="C37" s="25" t="n"/>
      <c r="D37" s="25" t="n"/>
      <c r="E37" s="25" t="n"/>
      <c r="F37" s="25" t="n"/>
      <c r="G37" s="25" t="n"/>
      <c r="H37" s="25" t="n"/>
      <c r="I37" s="25" t="n"/>
      <c r="J37" s="25" t="n"/>
      <c r="K37" s="25" t="n"/>
      <c r="L37" s="43" t="inlineStr">
        <is>
          <t>가상 예시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1">
    <mergeCell ref="J6:L6"/>
    <mergeCell ref="G6:I6"/>
    <mergeCell ref="L1:P2"/>
    <mergeCell ref="J4:L4"/>
    <mergeCell ref="M6:O6"/>
    <mergeCell ref="L37:P37"/>
    <mergeCell ref="B12:C12"/>
    <mergeCell ref="G5:I5"/>
    <mergeCell ref="B29:C36"/>
    <mergeCell ref="D4:F4"/>
    <mergeCell ref="B14:C14"/>
    <mergeCell ref="G4:I4"/>
    <mergeCell ref="B16:C26"/>
    <mergeCell ref="D5:F5"/>
    <mergeCell ref="M4:O4"/>
    <mergeCell ref="B9:C9"/>
    <mergeCell ref="J5:L5"/>
    <mergeCell ref="B6:C6"/>
    <mergeCell ref="B1:J2"/>
    <mergeCell ref="M5:O5"/>
    <mergeCell ref="D6:F6"/>
  </mergeCells>
  <conditionalFormatting sqref="D6">
    <cfRule type="expression" priority="1" dxfId="0">
      <formula>AND(ISNUMBER(D6),D6&gt;0)</formula>
    </cfRule>
    <cfRule type="expression" priority="2" dxfId="1">
      <formula>AND(ISNUMBER(D6),D6&lt;0)</formula>
    </cfRule>
  </conditionalFormatting>
  <conditionalFormatting sqref="G6">
    <cfRule type="expression" priority="3" dxfId="1">
      <formula>AND(ISNUMBER(G6),G6&gt;0)</formula>
    </cfRule>
    <cfRule type="expression" priority="4" dxfId="0">
      <formula>AND(ISNUMBER(G6),G6&lt;0)</formula>
    </cfRule>
  </conditionalFormatting>
  <conditionalFormatting sqref="J6">
    <cfRule type="expression" priority="5" dxfId="1">
      <formula>AND(ISNUMBER(J6),J6&gt;0)</formula>
    </cfRule>
    <cfRule type="expression" priority="6" dxfId="0">
      <formula>AND(ISNUMBER(J6),J6&lt;0)</formula>
    </cfRule>
  </conditionalFormatting>
  <conditionalFormatting sqref="M6">
    <cfRule type="expression" priority="7" dxfId="0">
      <formula>AND(ISNUMBER(M6),M6&gt;0)</formula>
    </cfRule>
    <cfRule type="expression" priority="8" dxfId="1">
      <formula>AND(ISNUMBER(M6),M6&lt;0)</formula>
    </cfRule>
  </conditionalFormatting>
  <dataValidations count="4">
    <dataValidation sqref="B6:C6" showDropDown="0" showInputMessage="0" showErrorMessage="1" allowBlank="0" errorTitle="채널구분" error="목록에서 선택하세요." type="list">
      <formula1>Pivot_Engine!$U$13:$U$16</formula1>
    </dataValidation>
    <dataValidation sqref="B9:C9" showDropDown="0" showInputMessage="0" showErrorMessage="1" allowBlank="0" errorTitle="캠페인명" error="목록에서 선택하세요." type="list">
      <formula1>Pivot_Engine!$V$13:$V$18</formula1>
    </dataValidation>
    <dataValidation sqref="B12:C12" showDropDown="0" showInputMessage="0" showErrorMessage="1" allowBlank="1" errorTitle="일자 시작" error="날짜(예: 2026-03-01)를 입력하거나 비워 두세요." type="date" operator="between">
      <formula1>DATE(2000,1,1)</formula1>
      <formula2>DATE(2099,12,31)</formula2>
    </dataValidation>
    <dataValidation sqref="B14:C14" showDropDown="0" showInputMessage="0" showErrorMessage="1" allowBlank="1" errorTitle="일자 끝" error="날짜(예: 2026-03-01)를 입력하거나 비워 두세요." type="date" operator="between">
      <formula1>DATE(2000,1,1)</formula1>
      <formula2>DATE(2099,12,31)</formula2>
    </dataValidation>
  </dataValidation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2026-10-25T00:38:09Z</dcterms:created>
  <dcterms:modified xmlns:dcterms="http://purl.org/dc/terms/" xmlns:xsi="http://www.w3.org/2001/XMLSchema-instance" xsi:type="dcterms:W3CDTF">2026-10-25T00:38:09Z</dcterms:modified>
</cp:coreProperties>
</file>