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Data_Kilde" sheetId="1" state="visible" r:id="rId1"/>
    <sheet xmlns:r="http://schemas.openxmlformats.org/officeDocument/2006/relationships" name="Kalkyle_Pivoter" sheetId="2" state="visible" r:id="rId2"/>
    <sheet xmlns:r="http://schemas.openxmlformats.org/officeDocument/2006/relationships" name="Dashboard" sheetId="3" state="visible" r:id="rId3"/>
  </sheets>
  <definedNames>
    <definedName name="_xlnm.Print_Area" localSheetId="1">'Kalkyle_Pivoter'!$A$1:$S$35</definedName>
    <definedName name="_xlnm.Print_Area" localSheetId="2">'Dashboard'!$A$1:$R$36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#,##0&quot; kr&quot;"/>
    <numFmt numFmtId="167" formatCode="0.0%"/>
    <numFmt numFmtId="168" formatCode="&quot;▲ &quot;0.0%&quot; fra forrige måned&quot;;&quot;▼ &quot;-0.0%&quot; fra forrige måned&quot;;0.0%"/>
  </numFmts>
  <fonts count="13">
    <font>
      <name val="Calibri"/>
      <family val="2"/>
      <color theme="1"/>
      <sz val="11"/>
      <scheme val="minor"/>
    </font>
    <font>
      <name val="Calibri"/>
      <i val="1"/>
      <color rgb="0064748B"/>
      <sz val="10"/>
    </font>
    <font>
      <name val="Calibri"/>
      <color rgb="0064748B"/>
      <sz val="10"/>
    </font>
    <font>
      <name val="Calibri"/>
      <b val="1"/>
      <color rgb="001E293B"/>
      <sz val="14"/>
    </font>
    <font>
      <name val="Calibri"/>
      <b val="1"/>
      <color rgb="00FFFFFF"/>
      <sz val="11"/>
    </font>
    <font>
      <name val="Calibri"/>
      <b val="1"/>
      <color rgb="001E293B"/>
      <sz val="11"/>
    </font>
    <font>
      <name val="Calibri"/>
      <i val="1"/>
      <color rgb="0064748B"/>
      <sz val="9"/>
    </font>
    <font>
      <name val="Calibri"/>
      <b val="1"/>
      <color rgb="001E293B"/>
      <sz val="12"/>
    </font>
    <font>
      <name val="Calibri"/>
      <b val="1"/>
      <color rgb="001E293B"/>
      <sz val="18"/>
    </font>
    <font>
      <name val="Calibri"/>
      <b val="1"/>
      <color rgb="0064748B"/>
      <sz val="10"/>
    </font>
    <font>
      <name val="Calibri"/>
      <b val="1"/>
      <color rgb="0064748B"/>
      <sz val="9"/>
    </font>
    <font>
      <name val="Calibri"/>
      <b val="1"/>
      <color rgb="001E293B"/>
      <sz val="22"/>
    </font>
    <font>
      <name val="Calibri"/>
      <color rgb="0064748B"/>
      <sz val="9"/>
    </font>
  </fonts>
  <fills count="6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9FA"/>
      </patternFill>
    </fill>
    <fill>
      <patternFill patternType="solid">
        <fgColor rgb="00FFFFFF"/>
      </patternFill>
    </fill>
    <fill>
      <patternFill patternType="solid">
        <fgColor rgb="00F4F5F7"/>
      </patternFill>
    </fill>
  </fills>
  <borders count="1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  <border>
      <left style="thin">
        <color rgb="00E2E8F0"/>
      </left>
      <top style="thin">
        <color rgb="00E2E8F0"/>
      </top>
    </border>
    <border>
      <top style="thin">
        <color rgb="00E2E8F0"/>
      </top>
    </border>
    <border>
      <right style="thin">
        <color rgb="00E2E8F0"/>
      </right>
      <top style="thin">
        <color rgb="00E2E8F0"/>
      </top>
    </border>
    <border>
      <left style="thin">
        <color rgb="00E2E8F0"/>
      </left>
    </border>
    <border/>
    <border>
      <right style="thin">
        <color rgb="00E2E8F0"/>
      </right>
    </border>
    <border>
      <left style="thin">
        <color rgb="00E2E8F0"/>
      </left>
      <bottom style="thin">
        <color rgb="00E2E8F0"/>
      </bottom>
    </border>
    <border>
      <bottom style="thin">
        <color rgb="00E2E8F0"/>
      </bottom>
    </border>
    <border>
      <right style="thin">
        <color rgb="00E2E8F0"/>
      </right>
      <bottom style="thin">
        <color rgb="00E2E8F0"/>
      </bottom>
    </border>
    <border>
      <left/>
      <right/>
      <top/>
      <bottom style="thin">
        <color rgb="00E2E8F0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2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3" fontId="0" fillId="0" borderId="1" pivotButton="0" quotePrefix="0" xfId="0"/>
    <xf numFmtId="167" fontId="0" fillId="0" borderId="1" pivotButton="0" quotePrefix="0" xfId="0"/>
    <xf numFmtId="166" fontId="5" fillId="0" borderId="1" pivotButton="0" quotePrefix="0" xfId="0"/>
    <xf numFmtId="166" fontId="0" fillId="0" borderId="1" pivotButton="0" quotePrefix="0" xfId="0"/>
    <xf numFmtId="2" fontId="0" fillId="0" borderId="1" pivotButton="0" quotePrefix="0" xfId="0"/>
    <xf numFmtId="1" fontId="0" fillId="0" borderId="1" applyAlignment="1" pivotButton="0" quotePrefix="0" xfId="0">
      <alignment horizontal="right"/>
    </xf>
    <xf numFmtId="0" fontId="6" fillId="0" borderId="0" pivotButton="0" quotePrefix="0" xfId="0"/>
    <xf numFmtId="165" fontId="0" fillId="0" borderId="1" applyAlignment="1" pivotButton="0" quotePrefix="0" xfId="0">
      <alignment horizontal="right"/>
    </xf>
    <xf numFmtId="0" fontId="7" fillId="0" borderId="0" pivotButton="0" quotePrefix="0" xfId="0"/>
    <xf numFmtId="0" fontId="5" fillId="0" borderId="1" pivotButton="0" quotePrefix="0" xfId="0"/>
    <xf numFmtId="2" fontId="5" fillId="0" borderId="1" pivotButton="0" quotePrefix="0" xfId="0"/>
    <xf numFmtId="0" fontId="4" fillId="2" borderId="0" applyAlignment="1" pivotButton="0" quotePrefix="0" xfId="0">
      <alignment horizontal="center" vertical="center"/>
    </xf>
    <xf numFmtId="0" fontId="8" fillId="3" borderId="0" pivotButton="0" quotePrefix="0" xfId="0"/>
    <xf numFmtId="0" fontId="0" fillId="3" borderId="0" pivotButton="0" quotePrefix="0" xfId="0"/>
    <xf numFmtId="0" fontId="1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 indent="1"/>
    </xf>
    <xf numFmtId="0" fontId="5" fillId="4" borderId="2" applyAlignment="1" applyProtection="1" pivotButton="0" quotePrefix="0" xfId="0">
      <alignment horizontal="center" vertical="center"/>
      <protection locked="0" hidden="0"/>
    </xf>
    <xf numFmtId="0" fontId="0" fillId="4" borderId="2" applyProtection="1" pivotButton="0" quotePrefix="0" xfId="0">
      <protection locked="0" hidden="0"/>
    </xf>
    <xf numFmtId="0" fontId="6" fillId="3" borderId="0" pivotButton="0" quotePrefix="0" xfId="0"/>
    <xf numFmtId="0" fontId="10" fillId="4" borderId="3" applyAlignment="1" pivotButton="0" quotePrefix="0" xfId="0">
      <alignment horizontal="center" vertical="bottom"/>
    </xf>
    <xf numFmtId="0" fontId="0" fillId="4" borderId="4" pivotButton="0" quotePrefix="0" xfId="0"/>
    <xf numFmtId="0" fontId="0" fillId="4" borderId="5" pivotButton="0" quotePrefix="0" xfId="0"/>
    <xf numFmtId="166" fontId="11" fillId="4" borderId="6" applyAlignment="1" pivotButton="0" quotePrefix="0" xfId="0">
      <alignment horizontal="center" vertical="center"/>
    </xf>
    <xf numFmtId="0" fontId="0" fillId="4" borderId="7" pivotButton="0" quotePrefix="0" xfId="0"/>
    <xf numFmtId="0" fontId="0" fillId="4" borderId="8" pivotButton="0" quotePrefix="0" xfId="0"/>
    <xf numFmtId="2" fontId="11" fillId="4" borderId="6" applyAlignment="1" pivotButton="0" quotePrefix="0" xfId="0">
      <alignment horizontal="center" vertical="center"/>
    </xf>
    <xf numFmtId="168" fontId="12" fillId="4" borderId="9" applyAlignment="1" pivotButton="0" quotePrefix="0" xfId="0">
      <alignment horizontal="center" vertical="top"/>
    </xf>
    <xf numFmtId="0" fontId="0" fillId="4" borderId="10" pivotButton="0" quotePrefix="0" xfId="0"/>
    <xf numFmtId="0" fontId="0" fillId="4" borderId="11" pivotButton="0" quotePrefix="0" xfId="0"/>
    <xf numFmtId="0" fontId="10" fillId="5" borderId="0" pivotButton="0" quotePrefix="0" xfId="0"/>
    <xf numFmtId="0" fontId="0" fillId="5" borderId="0" pivotButton="0" quotePrefix="0" xfId="0"/>
    <xf numFmtId="0" fontId="12" fillId="5" borderId="0" pivotButton="0" quotePrefix="0" xfId="0"/>
    <xf numFmtId="0" fontId="5" fillId="5" borderId="0" pivotButton="0" quotePrefix="0" xfId="0"/>
    <xf numFmtId="0" fontId="12" fillId="5" borderId="0" applyAlignment="1" pivotButton="0" quotePrefix="0" xfId="0">
      <alignment vertical="top" wrapText="1"/>
    </xf>
    <xf numFmtId="0" fontId="7" fillId="3" borderId="0" pivotButton="0" quotePrefix="0" xfId="0"/>
    <xf numFmtId="0" fontId="0" fillId="4" borderId="10" applyAlignment="1" pivotButton="0" quotePrefix="0" xfId="0">
      <alignment horizontal="left" vertical="center" indent="1"/>
    </xf>
    <xf numFmtId="0" fontId="0" fillId="0" borderId="12" pivotButton="0" quotePrefix="0" xfId="0"/>
    <xf numFmtId="166" fontId="0" fillId="4" borderId="10" applyAlignment="1" pivotButton="0" quotePrefix="0" xfId="0">
      <alignment horizontal="right" vertical="center" indent="1"/>
    </xf>
    <xf numFmtId="2" fontId="0" fillId="4" borderId="10" applyAlignment="1" pivotButton="0" quotePrefix="0" xfId="0">
      <alignment horizontal="right" vertical="center" indent="1"/>
    </xf>
    <xf numFmtId="0" fontId="12" fillId="3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10B981"/>
        <sz val="9"/>
      </font>
    </dxf>
    <dxf>
      <font>
        <b val="1"/>
        <color rgb="00EF4444"/>
        <sz val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E293B"/>
                </a:solidFill>
              </a:defRPr>
            </a:pPr>
            <a:r>
              <a:rPr sz="1100" b="1">
                <a:solidFill>
                  <a:srgbClr val="1E293B"/>
                </a:solidFill>
              </a:rPr>
              <a:t>Omsetning og kostnad per måned (valgt kanal og region)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'Kalkyle_Pivoter'!G13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solidFill>
                <a:srgbClr val="1E293B"/>
              </a:solidFill>
              <a:prstDash val="solid"/>
            </a:ln>
          </spPr>
          <cat>
            <numRef>
              <f>'Kalkyle_Pivoter'!$A$14:$A$19</f>
            </numRef>
          </cat>
          <val>
            <numRef>
              <f>'Kalkyle_Pivoter'!$G$14:$G$19</f>
            </numRef>
          </val>
        </ser>
        <ser>
          <idx val="1"/>
          <order val="1"/>
          <tx>
            <strRef>
              <f>'Kalkyle_Pivoter'!I13</f>
            </strRef>
          </tx>
          <spPr>
            <a:solidFill xmlns:a="http://schemas.openxmlformats.org/drawingml/2006/main">
              <a:srgbClr val="64748B"/>
            </a:solidFill>
            <a:ln xmlns:a="http://schemas.openxmlformats.org/drawingml/2006/main">
              <a:solidFill>
                <a:srgbClr val="64748B"/>
              </a:solidFill>
              <a:prstDash val="solid"/>
            </a:ln>
          </spPr>
          <cat>
            <numRef>
              <f>'Kalkyle_Pivoter'!$A$14:$A$19</f>
            </numRef>
          </cat>
          <val>
            <numRef>
              <f>'Kalkyle_Pivoter'!$I$14:$I$19</f>
            </numRef>
          </val>
        </ser>
        <gapWidth val="7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E293B"/>
                </a:solidFill>
              </a:defRPr>
            </a:pPr>
            <a:r>
              <a:rPr sz="1100" b="1">
                <a:solidFill>
                  <a:srgbClr val="1E293B"/>
                </a:solidFill>
              </a:rPr>
              <a:t>Omsetning per kanal (valgt måned og region)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strRef>
              <f>'Kalkyle_Pivoter'!B23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solidFill>
                <a:srgbClr val="1E293B"/>
              </a:solidFill>
              <a:prstDash val="solid"/>
            </a:ln>
          </spPr>
          <cat>
            <numRef>
              <f>'Kalkyle_Pivoter'!$A$24:$A$28</f>
            </numRef>
          </cat>
          <val>
            <numRef>
              <f>'Kalkyle_Pivoter'!$B$24:$B$28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8</row>
      <rowOff>0</rowOff>
    </from>
    <ext cx="5832000" cy="309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8</row>
      <rowOff>0</rowOff>
    </from>
    <ext cx="3528000" cy="309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_Salg" displayName="Tbl_Salg" ref="A1:F246" headerRowCount="1">
  <autoFilter ref="A1:F246"/>
  <tableColumns count="6">
    <tableColumn id="1" name="Column1"/>
    <tableColumn id="2" name="Column2"/>
    <tableColumn id="3" name="Column3"/>
    <tableColumn id="4" name="Column4"/>
    <tableColumn id="5" name="Column5"/>
    <tableColumn id="6" name="Column6">
      <calculatedColumnFormula>Tbl_Salg[[#This Row],[Omsetning]]/Tbl_Salg[[#This Row],[Kostnad]]</calculatedColumnFormula>
    </tableColumn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6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9" customWidth="1" min="2" max="2"/>
    <col width="10" customWidth="1" min="3" max="3"/>
    <col width="15" customWidth="1" min="4" max="4"/>
    <col width="14" customWidth="1" min="5" max="5"/>
    <col width="9" customWidth="1" min="6" max="6"/>
    <col width="3" customWidth="1" min="7" max="7"/>
    <col width="60" customWidth="1" min="8" max="8"/>
  </cols>
  <sheetData>
    <row r="1">
      <c r="A1" t="inlineStr">
        <is>
          <t>Dato</t>
        </is>
      </c>
      <c r="B1" t="inlineStr">
        <is>
          <t>Kanal</t>
        </is>
      </c>
      <c r="C1" t="inlineStr">
        <is>
          <t>Region</t>
        </is>
      </c>
      <c r="D1" t="inlineStr">
        <is>
          <t>Omsetning</t>
        </is>
      </c>
      <c r="E1" t="inlineStr">
        <is>
          <t>Kostnad</t>
        </is>
      </c>
      <c r="F1" t="inlineStr">
        <is>
          <t>ROAS</t>
        </is>
      </c>
      <c r="H1" s="1" t="inlineStr">
        <is>
          <t>Hypotetisk eksempel — orova.vn</t>
        </is>
      </c>
    </row>
    <row r="2">
      <c r="A2" s="2" t="n">
        <v>46027</v>
      </c>
      <c r="B2" t="inlineStr">
        <is>
          <t>Organisk søk</t>
        </is>
      </c>
      <c r="C2" t="inlineStr">
        <is>
          <t>Øst</t>
        </is>
      </c>
      <c r="D2" s="3" t="n">
        <v>12500</v>
      </c>
      <c r="E2" s="3" t="n">
        <v>2500</v>
      </c>
      <c r="F2" s="4">
        <f>Tbl_Salg[[#This Row],[Omsetning]]/Tbl_Salg[[#This Row],[Kostnad]]</f>
        <v/>
      </c>
      <c r="H2" s="5" t="inlineStr">
        <is>
          <t>Excel-tabell Tbl_Salg. ROAS er en beregnet kolonne: =[@Omsetning]/[@Kostnad]. Lim inn nye rader rett under tabellen, så utvider tabellen seg og alle formler i Kalkyle_Pivoter og Dashboard tar dem med.</t>
        </is>
      </c>
    </row>
    <row r="3">
      <c r="A3" s="2" t="n">
        <v>46028</v>
      </c>
      <c r="B3" t="inlineStr">
        <is>
          <t>Betalte annonser</t>
        </is>
      </c>
      <c r="C3" t="inlineStr">
        <is>
          <t>Vest</t>
        </is>
      </c>
      <c r="D3" s="3" t="n">
        <v>18200</v>
      </c>
      <c r="E3" s="3" t="n">
        <v>9100</v>
      </c>
      <c r="F3" s="4">
        <f>Tbl_Salg[[#This Row],[Omsetning]]/Tbl_Salg[[#This Row],[Kostnad]]</f>
        <v/>
      </c>
    </row>
    <row r="4">
      <c r="A4" s="2" t="n">
        <v>46029</v>
      </c>
      <c r="B4" t="inlineStr">
        <is>
          <t>E-post</t>
        </is>
      </c>
      <c r="C4" t="inlineStr">
        <is>
          <t>Midt</t>
        </is>
      </c>
      <c r="D4" s="3" t="n">
        <v>8400</v>
      </c>
      <c r="E4" s="3" t="n">
        <v>1200</v>
      </c>
      <c r="F4" s="4">
        <f>Tbl_Salg[[#This Row],[Omsetning]]/Tbl_Salg[[#This Row],[Kostnad]]</f>
        <v/>
      </c>
    </row>
    <row r="5">
      <c r="A5" s="2" t="n">
        <v>46030</v>
      </c>
      <c r="B5" t="inlineStr">
        <is>
          <t>Sosiale medier</t>
        </is>
      </c>
      <c r="C5" t="inlineStr">
        <is>
          <t>Nord</t>
        </is>
      </c>
      <c r="D5" s="3" t="n">
        <v>5600</v>
      </c>
      <c r="E5" s="3" t="n">
        <v>4000</v>
      </c>
      <c r="F5" s="4">
        <f>Tbl_Salg[[#This Row],[Omsetning]]/Tbl_Salg[[#This Row],[Kostnad]]</f>
        <v/>
      </c>
    </row>
    <row r="6">
      <c r="A6" s="2" t="n">
        <v>46031</v>
      </c>
      <c r="B6" t="inlineStr">
        <is>
          <t>Direkte trafikk</t>
        </is>
      </c>
      <c r="C6" t="inlineStr">
        <is>
          <t>Øst</t>
        </is>
      </c>
      <c r="D6" s="3" t="n">
        <v>14000</v>
      </c>
      <c r="E6" s="3" t="n">
        <v>1000</v>
      </c>
      <c r="F6" s="4">
        <f>Tbl_Salg[[#This Row],[Omsetning]]/Tbl_Salg[[#This Row],[Kostnad]]</f>
        <v/>
      </c>
    </row>
    <row r="7">
      <c r="A7" s="2" t="n">
        <v>46032</v>
      </c>
      <c r="B7" t="inlineStr">
        <is>
          <t>Organisk søk</t>
        </is>
      </c>
      <c r="C7" t="inlineStr">
        <is>
          <t>Øst</t>
        </is>
      </c>
      <c r="D7" s="3" t="n">
        <v>11200</v>
      </c>
      <c r="E7" s="3" t="n">
        <v>1900</v>
      </c>
      <c r="F7" s="4">
        <f>Tbl_Salg[[#This Row],[Omsetning]]/Tbl_Salg[[#This Row],[Kostnad]]</f>
        <v/>
      </c>
    </row>
    <row r="8">
      <c r="A8" s="2" t="n">
        <v>46032</v>
      </c>
      <c r="B8" t="inlineStr">
        <is>
          <t>E-post</t>
        </is>
      </c>
      <c r="C8" t="inlineStr">
        <is>
          <t>Vest</t>
        </is>
      </c>
      <c r="D8" s="3" t="n">
        <v>7900</v>
      </c>
      <c r="E8" s="3" t="n">
        <v>1400</v>
      </c>
      <c r="F8" s="4">
        <f>Tbl_Salg[[#This Row],[Omsetning]]/Tbl_Salg[[#This Row],[Kostnad]]</f>
        <v/>
      </c>
    </row>
    <row r="9">
      <c r="A9" s="2" t="n">
        <v>46032</v>
      </c>
      <c r="B9" t="inlineStr">
        <is>
          <t>Direkte trafikk</t>
        </is>
      </c>
      <c r="C9" t="inlineStr">
        <is>
          <t>Midt</t>
        </is>
      </c>
      <c r="D9" s="3" t="n">
        <v>13200</v>
      </c>
      <c r="E9" s="3" t="n">
        <v>1300</v>
      </c>
      <c r="F9" s="4">
        <f>Tbl_Salg[[#This Row],[Omsetning]]/Tbl_Salg[[#This Row],[Kostnad]]</f>
        <v/>
      </c>
    </row>
    <row r="10">
      <c r="A10" s="2" t="n">
        <v>46032</v>
      </c>
      <c r="B10" t="inlineStr">
        <is>
          <t>Direkte trafikk</t>
        </is>
      </c>
      <c r="C10" t="inlineStr">
        <is>
          <t>Nord</t>
        </is>
      </c>
      <c r="D10" s="3" t="n">
        <v>10100</v>
      </c>
      <c r="E10" s="3" t="n">
        <v>1000</v>
      </c>
      <c r="F10" s="4">
        <f>Tbl_Salg[[#This Row],[Omsetning]]/Tbl_Salg[[#This Row],[Kostnad]]</f>
        <v/>
      </c>
    </row>
    <row r="11">
      <c r="A11" s="2" t="n">
        <v>46033</v>
      </c>
      <c r="B11" t="inlineStr">
        <is>
          <t>Organisk søk</t>
        </is>
      </c>
      <c r="C11" t="inlineStr">
        <is>
          <t>Vest</t>
        </is>
      </c>
      <c r="D11" s="3" t="n">
        <v>13200</v>
      </c>
      <c r="E11" s="3" t="n">
        <v>2600</v>
      </c>
      <c r="F11" s="4">
        <f>Tbl_Salg[[#This Row],[Omsetning]]/Tbl_Salg[[#This Row],[Kostnad]]</f>
        <v/>
      </c>
    </row>
    <row r="12">
      <c r="A12" s="2" t="n">
        <v>46033</v>
      </c>
      <c r="B12" t="inlineStr">
        <is>
          <t>Betalte annonser</t>
        </is>
      </c>
      <c r="C12" t="inlineStr">
        <is>
          <t>Øst</t>
        </is>
      </c>
      <c r="D12" s="3" t="n">
        <v>16700</v>
      </c>
      <c r="E12" s="3" t="n">
        <v>8800</v>
      </c>
      <c r="F12" s="4">
        <f>Tbl_Salg[[#This Row],[Omsetning]]/Tbl_Salg[[#This Row],[Kostnad]]</f>
        <v/>
      </c>
    </row>
    <row r="13">
      <c r="A13" s="2" t="n">
        <v>46033</v>
      </c>
      <c r="B13" t="inlineStr">
        <is>
          <t>Betalte annonser</t>
        </is>
      </c>
      <c r="C13" t="inlineStr">
        <is>
          <t>Midt</t>
        </is>
      </c>
      <c r="D13" s="3" t="n">
        <v>18300</v>
      </c>
      <c r="E13" s="3" t="n">
        <v>9600</v>
      </c>
      <c r="F13" s="4">
        <f>Tbl_Salg[[#This Row],[Omsetning]]/Tbl_Salg[[#This Row],[Kostnad]]</f>
        <v/>
      </c>
    </row>
    <row r="14">
      <c r="A14" s="2" t="n">
        <v>46033</v>
      </c>
      <c r="B14" t="inlineStr">
        <is>
          <t>Betalte annonser</t>
        </is>
      </c>
      <c r="C14" t="inlineStr">
        <is>
          <t>Nord</t>
        </is>
      </c>
      <c r="D14" s="3" t="n">
        <v>12000</v>
      </c>
      <c r="E14" s="3" t="n">
        <v>7200</v>
      </c>
      <c r="F14" s="4">
        <f>Tbl_Salg[[#This Row],[Omsetning]]/Tbl_Salg[[#This Row],[Kostnad]]</f>
        <v/>
      </c>
    </row>
    <row r="15">
      <c r="A15" s="2" t="n">
        <v>46033</v>
      </c>
      <c r="B15" t="inlineStr">
        <is>
          <t>Sosiale medier</t>
        </is>
      </c>
      <c r="C15" t="inlineStr">
        <is>
          <t>Øst</t>
        </is>
      </c>
      <c r="D15" s="3" t="n">
        <v>7700</v>
      </c>
      <c r="E15" s="3" t="n">
        <v>5800</v>
      </c>
      <c r="F15" s="4">
        <f>Tbl_Salg[[#This Row],[Omsetning]]/Tbl_Salg[[#This Row],[Kostnad]]</f>
        <v/>
      </c>
    </row>
    <row r="16">
      <c r="A16" s="2" t="n">
        <v>46034</v>
      </c>
      <c r="B16" t="inlineStr">
        <is>
          <t>Betalte annonser</t>
        </is>
      </c>
      <c r="C16" t="inlineStr">
        <is>
          <t>Øst</t>
        </is>
      </c>
      <c r="D16" s="3" t="n">
        <v>25500</v>
      </c>
      <c r="E16" s="3" t="n">
        <v>10400</v>
      </c>
      <c r="F16" s="4">
        <f>Tbl_Salg[[#This Row],[Omsetning]]/Tbl_Salg[[#This Row],[Kostnad]]</f>
        <v/>
      </c>
    </row>
    <row r="17">
      <c r="A17" s="2" t="n">
        <v>46034</v>
      </c>
      <c r="B17" t="inlineStr">
        <is>
          <t>Betalte annonser</t>
        </is>
      </c>
      <c r="C17" t="inlineStr">
        <is>
          <t>Vest</t>
        </is>
      </c>
      <c r="D17" s="3" t="n">
        <v>16400</v>
      </c>
      <c r="E17" s="3" t="n">
        <v>7200</v>
      </c>
      <c r="F17" s="4">
        <f>Tbl_Salg[[#This Row],[Omsetning]]/Tbl_Salg[[#This Row],[Kostnad]]</f>
        <v/>
      </c>
    </row>
    <row r="18">
      <c r="A18" s="2" t="n">
        <v>46035</v>
      </c>
      <c r="B18" t="inlineStr">
        <is>
          <t>Direkte trafikk</t>
        </is>
      </c>
      <c r="C18" t="inlineStr">
        <is>
          <t>Vest</t>
        </is>
      </c>
      <c r="D18" s="3" t="n">
        <v>10300</v>
      </c>
      <c r="E18" s="3" t="n">
        <v>1000</v>
      </c>
      <c r="F18" s="4">
        <f>Tbl_Salg[[#This Row],[Omsetning]]/Tbl_Salg[[#This Row],[Kostnad]]</f>
        <v/>
      </c>
    </row>
    <row r="19">
      <c r="A19" s="2" t="n">
        <v>46036</v>
      </c>
      <c r="B19" t="inlineStr">
        <is>
          <t>Sosiale medier</t>
        </is>
      </c>
      <c r="C19" t="inlineStr">
        <is>
          <t>Vest</t>
        </is>
      </c>
      <c r="D19" s="3" t="n">
        <v>7700</v>
      </c>
      <c r="E19" s="3" t="n">
        <v>4100</v>
      </c>
      <c r="F19" s="4">
        <f>Tbl_Salg[[#This Row],[Omsetning]]/Tbl_Salg[[#This Row],[Kostnad]]</f>
        <v/>
      </c>
    </row>
    <row r="20">
      <c r="A20" s="2" t="n">
        <v>46036</v>
      </c>
      <c r="B20" t="inlineStr">
        <is>
          <t>Sosiale medier</t>
        </is>
      </c>
      <c r="C20" t="inlineStr">
        <is>
          <t>Midt</t>
        </is>
      </c>
      <c r="D20" s="3" t="n">
        <v>6800</v>
      </c>
      <c r="E20" s="3" t="n">
        <v>4200</v>
      </c>
      <c r="F20" s="4">
        <f>Tbl_Salg[[#This Row],[Omsetning]]/Tbl_Salg[[#This Row],[Kostnad]]</f>
        <v/>
      </c>
    </row>
    <row r="21">
      <c r="A21" s="2" t="n">
        <v>46036</v>
      </c>
      <c r="B21" t="inlineStr">
        <is>
          <t>Direkte trafikk</t>
        </is>
      </c>
      <c r="C21" t="inlineStr">
        <is>
          <t>Øst</t>
        </is>
      </c>
      <c r="D21" s="3" t="n">
        <v>16700</v>
      </c>
      <c r="E21" s="3" t="n">
        <v>2100</v>
      </c>
      <c r="F21" s="4">
        <f>Tbl_Salg[[#This Row],[Omsetning]]/Tbl_Salg[[#This Row],[Kostnad]]</f>
        <v/>
      </c>
    </row>
    <row r="22">
      <c r="A22" s="2" t="n">
        <v>46037</v>
      </c>
      <c r="B22" t="inlineStr">
        <is>
          <t>E-post</t>
        </is>
      </c>
      <c r="C22" t="inlineStr">
        <is>
          <t>Øst</t>
        </is>
      </c>
      <c r="D22" s="3" t="n">
        <v>9100</v>
      </c>
      <c r="E22" s="3" t="n">
        <v>1300</v>
      </c>
      <c r="F22" s="4">
        <f>Tbl_Salg[[#This Row],[Omsetning]]/Tbl_Salg[[#This Row],[Kostnad]]</f>
        <v/>
      </c>
    </row>
    <row r="23">
      <c r="A23" s="2" t="n">
        <v>46038</v>
      </c>
      <c r="B23" t="inlineStr">
        <is>
          <t>Direkte trafikk</t>
        </is>
      </c>
      <c r="C23" t="inlineStr">
        <is>
          <t>Nord</t>
        </is>
      </c>
      <c r="D23" s="3" t="n">
        <v>11000</v>
      </c>
      <c r="E23" s="3" t="n">
        <v>1300</v>
      </c>
      <c r="F23" s="4">
        <f>Tbl_Salg[[#This Row],[Omsetning]]/Tbl_Salg[[#This Row],[Kostnad]]</f>
        <v/>
      </c>
    </row>
    <row r="24">
      <c r="A24" s="2" t="n">
        <v>46039</v>
      </c>
      <c r="B24" t="inlineStr">
        <is>
          <t>E-post</t>
        </is>
      </c>
      <c r="C24" t="inlineStr">
        <is>
          <t>Vest</t>
        </is>
      </c>
      <c r="D24" s="3" t="n">
        <v>10800</v>
      </c>
      <c r="E24" s="3" t="n">
        <v>2100</v>
      </c>
      <c r="F24" s="4">
        <f>Tbl_Salg[[#This Row],[Omsetning]]/Tbl_Salg[[#This Row],[Kostnad]]</f>
        <v/>
      </c>
    </row>
    <row r="25">
      <c r="A25" s="2" t="n">
        <v>46040</v>
      </c>
      <c r="B25" t="inlineStr">
        <is>
          <t>Organisk søk</t>
        </is>
      </c>
      <c r="C25" t="inlineStr">
        <is>
          <t>Nord</t>
        </is>
      </c>
      <c r="D25" s="3" t="n">
        <v>7000</v>
      </c>
      <c r="E25" s="3" t="n">
        <v>1500</v>
      </c>
      <c r="F25" s="4">
        <f>Tbl_Salg[[#This Row],[Omsetning]]/Tbl_Salg[[#This Row],[Kostnad]]</f>
        <v/>
      </c>
    </row>
    <row r="26">
      <c r="A26" s="2" t="n">
        <v>46040</v>
      </c>
      <c r="B26" t="inlineStr">
        <is>
          <t>Direkte trafikk</t>
        </is>
      </c>
      <c r="C26" t="inlineStr">
        <is>
          <t>Vest</t>
        </is>
      </c>
      <c r="D26" s="3" t="n">
        <v>12900</v>
      </c>
      <c r="E26" s="3" t="n">
        <v>1300</v>
      </c>
      <c r="F26" s="4">
        <f>Tbl_Salg[[#This Row],[Omsetning]]/Tbl_Salg[[#This Row],[Kostnad]]</f>
        <v/>
      </c>
    </row>
    <row r="27">
      <c r="A27" s="2" t="n">
        <v>46041</v>
      </c>
      <c r="B27" t="inlineStr">
        <is>
          <t>E-post</t>
        </is>
      </c>
      <c r="C27" t="inlineStr">
        <is>
          <t>Nord</t>
        </is>
      </c>
      <c r="D27" s="3" t="n">
        <v>7500</v>
      </c>
      <c r="E27" s="3" t="n">
        <v>1100</v>
      </c>
      <c r="F27" s="4">
        <f>Tbl_Salg[[#This Row],[Omsetning]]/Tbl_Salg[[#This Row],[Kostnad]]</f>
        <v/>
      </c>
    </row>
    <row r="28">
      <c r="A28" s="2" t="n">
        <v>46042</v>
      </c>
      <c r="B28" t="inlineStr">
        <is>
          <t>Organisk søk</t>
        </is>
      </c>
      <c r="C28" t="inlineStr">
        <is>
          <t>Vest</t>
        </is>
      </c>
      <c r="D28" s="3" t="n">
        <v>14200</v>
      </c>
      <c r="E28" s="3" t="n">
        <v>2400</v>
      </c>
      <c r="F28" s="4">
        <f>Tbl_Salg[[#This Row],[Omsetning]]/Tbl_Salg[[#This Row],[Kostnad]]</f>
        <v/>
      </c>
    </row>
    <row r="29">
      <c r="A29" s="2" t="n">
        <v>46042</v>
      </c>
      <c r="B29" t="inlineStr">
        <is>
          <t>Betalte annonser</t>
        </is>
      </c>
      <c r="C29" t="inlineStr">
        <is>
          <t>Midt</t>
        </is>
      </c>
      <c r="D29" s="3" t="n">
        <v>14900</v>
      </c>
      <c r="E29" s="3" t="n">
        <v>6000</v>
      </c>
      <c r="F29" s="4">
        <f>Tbl_Salg[[#This Row],[Omsetning]]/Tbl_Salg[[#This Row],[Kostnad]]</f>
        <v/>
      </c>
    </row>
    <row r="30">
      <c r="A30" s="2" t="n">
        <v>46044</v>
      </c>
      <c r="B30" t="inlineStr">
        <is>
          <t>Direkte trafikk</t>
        </is>
      </c>
      <c r="C30" t="inlineStr">
        <is>
          <t>Øst</t>
        </is>
      </c>
      <c r="D30" s="3" t="n">
        <v>13800</v>
      </c>
      <c r="E30" s="3" t="n">
        <v>1300</v>
      </c>
      <c r="F30" s="4">
        <f>Tbl_Salg[[#This Row],[Omsetning]]/Tbl_Salg[[#This Row],[Kostnad]]</f>
        <v/>
      </c>
    </row>
    <row r="31">
      <c r="A31" s="2" t="n">
        <v>46045</v>
      </c>
      <c r="B31" t="inlineStr">
        <is>
          <t>Organisk søk</t>
        </is>
      </c>
      <c r="C31" t="inlineStr">
        <is>
          <t>Nord</t>
        </is>
      </c>
      <c r="D31" s="3" t="n">
        <v>10200</v>
      </c>
      <c r="E31" s="3" t="n">
        <v>2000</v>
      </c>
      <c r="F31" s="4">
        <f>Tbl_Salg[[#This Row],[Omsetning]]/Tbl_Salg[[#This Row],[Kostnad]]</f>
        <v/>
      </c>
    </row>
    <row r="32">
      <c r="A32" s="2" t="n">
        <v>46045</v>
      </c>
      <c r="B32" t="inlineStr">
        <is>
          <t>E-post</t>
        </is>
      </c>
      <c r="C32" t="inlineStr">
        <is>
          <t>Nord</t>
        </is>
      </c>
      <c r="D32" s="3" t="n">
        <v>6200</v>
      </c>
      <c r="E32" s="3" t="n">
        <v>900</v>
      </c>
      <c r="F32" s="4">
        <f>Tbl_Salg[[#This Row],[Omsetning]]/Tbl_Salg[[#This Row],[Kostnad]]</f>
        <v/>
      </c>
    </row>
    <row r="33">
      <c r="A33" s="2" t="n">
        <v>46046</v>
      </c>
      <c r="B33" t="inlineStr">
        <is>
          <t>Sosiale medier</t>
        </is>
      </c>
      <c r="C33" t="inlineStr">
        <is>
          <t>Øst</t>
        </is>
      </c>
      <c r="D33" s="3" t="n">
        <v>8100</v>
      </c>
      <c r="E33" s="3" t="n">
        <v>4100</v>
      </c>
      <c r="F33" s="4">
        <f>Tbl_Salg[[#This Row],[Omsetning]]/Tbl_Salg[[#This Row],[Kostnad]]</f>
        <v/>
      </c>
    </row>
    <row r="34">
      <c r="A34" s="2" t="n">
        <v>46047</v>
      </c>
      <c r="B34" t="inlineStr">
        <is>
          <t>Betalte annonser</t>
        </is>
      </c>
      <c r="C34" t="inlineStr">
        <is>
          <t>Nord</t>
        </is>
      </c>
      <c r="D34" s="3" t="n">
        <v>13700</v>
      </c>
      <c r="E34" s="3" t="n">
        <v>6300</v>
      </c>
      <c r="F34" s="4">
        <f>Tbl_Salg[[#This Row],[Omsetning]]/Tbl_Salg[[#This Row],[Kostnad]]</f>
        <v/>
      </c>
    </row>
    <row r="35">
      <c r="A35" s="2" t="n">
        <v>46048</v>
      </c>
      <c r="B35" t="inlineStr">
        <is>
          <t>Organisk søk</t>
        </is>
      </c>
      <c r="C35" t="inlineStr">
        <is>
          <t>Midt</t>
        </is>
      </c>
      <c r="D35" s="3" t="n">
        <v>10600</v>
      </c>
      <c r="E35" s="3" t="n">
        <v>2300</v>
      </c>
      <c r="F35" s="4">
        <f>Tbl_Salg[[#This Row],[Omsetning]]/Tbl_Salg[[#This Row],[Kostnad]]</f>
        <v/>
      </c>
    </row>
    <row r="36">
      <c r="A36" s="2" t="n">
        <v>46048</v>
      </c>
      <c r="B36" t="inlineStr">
        <is>
          <t>Organisk søk</t>
        </is>
      </c>
      <c r="C36" t="inlineStr">
        <is>
          <t>Midt</t>
        </is>
      </c>
      <c r="D36" s="3" t="n">
        <v>7900</v>
      </c>
      <c r="E36" s="3" t="n">
        <v>1900</v>
      </c>
      <c r="F36" s="4">
        <f>Tbl_Salg[[#This Row],[Omsetning]]/Tbl_Salg[[#This Row],[Kostnad]]</f>
        <v/>
      </c>
    </row>
    <row r="37">
      <c r="A37" s="2" t="n">
        <v>46048</v>
      </c>
      <c r="B37" t="inlineStr">
        <is>
          <t>Betalte annonser</t>
        </is>
      </c>
      <c r="C37" t="inlineStr">
        <is>
          <t>Vest</t>
        </is>
      </c>
      <c r="D37" s="3" t="n">
        <v>14200</v>
      </c>
      <c r="E37" s="3" t="n">
        <v>7600</v>
      </c>
      <c r="F37" s="4">
        <f>Tbl_Salg[[#This Row],[Omsetning]]/Tbl_Salg[[#This Row],[Kostnad]]</f>
        <v/>
      </c>
    </row>
    <row r="38">
      <c r="A38" s="2" t="n">
        <v>46048</v>
      </c>
      <c r="B38" t="inlineStr">
        <is>
          <t>E-post</t>
        </is>
      </c>
      <c r="C38" t="inlineStr">
        <is>
          <t>Midt</t>
        </is>
      </c>
      <c r="D38" s="3" t="n">
        <v>5800</v>
      </c>
      <c r="E38" s="3" t="n">
        <v>1100</v>
      </c>
      <c r="F38" s="4">
        <f>Tbl_Salg[[#This Row],[Omsetning]]/Tbl_Salg[[#This Row],[Kostnad]]</f>
        <v/>
      </c>
    </row>
    <row r="39">
      <c r="A39" s="2" t="n">
        <v>46048</v>
      </c>
      <c r="B39" t="inlineStr">
        <is>
          <t>E-post</t>
        </is>
      </c>
      <c r="C39" t="inlineStr">
        <is>
          <t>Midt</t>
        </is>
      </c>
      <c r="D39" s="3" t="n">
        <v>5800</v>
      </c>
      <c r="E39" s="3" t="n">
        <v>1000</v>
      </c>
      <c r="F39" s="4">
        <f>Tbl_Salg[[#This Row],[Omsetning]]/Tbl_Salg[[#This Row],[Kostnad]]</f>
        <v/>
      </c>
    </row>
    <row r="40">
      <c r="A40" s="2" t="n">
        <v>46048</v>
      </c>
      <c r="B40" t="inlineStr">
        <is>
          <t>Sosiale medier</t>
        </is>
      </c>
      <c r="C40" t="inlineStr">
        <is>
          <t>Nord</t>
        </is>
      </c>
      <c r="D40" s="3" t="n">
        <v>4400</v>
      </c>
      <c r="E40" s="3" t="n">
        <v>2900</v>
      </c>
      <c r="F40" s="4">
        <f>Tbl_Salg[[#This Row],[Omsetning]]/Tbl_Salg[[#This Row],[Kostnad]]</f>
        <v/>
      </c>
    </row>
    <row r="41">
      <c r="A41" s="2" t="n">
        <v>46048</v>
      </c>
      <c r="B41" t="inlineStr">
        <is>
          <t>Sosiale medier</t>
        </is>
      </c>
      <c r="C41" t="inlineStr">
        <is>
          <t>Nord</t>
        </is>
      </c>
      <c r="D41" s="3" t="n">
        <v>5500</v>
      </c>
      <c r="E41" s="3" t="n">
        <v>3500</v>
      </c>
      <c r="F41" s="4">
        <f>Tbl_Salg[[#This Row],[Omsetning]]/Tbl_Salg[[#This Row],[Kostnad]]</f>
        <v/>
      </c>
    </row>
    <row r="42">
      <c r="A42" s="2" t="n">
        <v>46048</v>
      </c>
      <c r="B42" t="inlineStr">
        <is>
          <t>Direkte trafikk</t>
        </is>
      </c>
      <c r="C42" t="inlineStr">
        <is>
          <t>Midt</t>
        </is>
      </c>
      <c r="D42" s="3" t="n">
        <v>12300</v>
      </c>
      <c r="E42" s="3" t="n">
        <v>1300</v>
      </c>
      <c r="F42" s="4">
        <f>Tbl_Salg[[#This Row],[Omsetning]]/Tbl_Salg[[#This Row],[Kostnad]]</f>
        <v/>
      </c>
    </row>
    <row r="43">
      <c r="A43" s="2" t="n">
        <v>46049</v>
      </c>
      <c r="B43" t="inlineStr">
        <is>
          <t>E-post</t>
        </is>
      </c>
      <c r="C43" t="inlineStr">
        <is>
          <t>Øst</t>
        </is>
      </c>
      <c r="D43" s="3" t="n">
        <v>7300</v>
      </c>
      <c r="E43" s="3" t="n">
        <v>1100</v>
      </c>
      <c r="F43" s="4">
        <f>Tbl_Salg[[#This Row],[Omsetning]]/Tbl_Salg[[#This Row],[Kostnad]]</f>
        <v/>
      </c>
    </row>
    <row r="44">
      <c r="A44" s="2" t="n">
        <v>46049</v>
      </c>
      <c r="B44" t="inlineStr">
        <is>
          <t>Sosiale medier</t>
        </is>
      </c>
      <c r="C44" t="inlineStr">
        <is>
          <t>Vest</t>
        </is>
      </c>
      <c r="D44" s="3" t="n">
        <v>6700</v>
      </c>
      <c r="E44" s="3" t="n">
        <v>4700</v>
      </c>
      <c r="F44" s="4">
        <f>Tbl_Salg[[#This Row],[Omsetning]]/Tbl_Salg[[#This Row],[Kostnad]]</f>
        <v/>
      </c>
    </row>
    <row r="45">
      <c r="A45" s="2" t="n">
        <v>46049</v>
      </c>
      <c r="B45" t="inlineStr">
        <is>
          <t>Sosiale medier</t>
        </is>
      </c>
      <c r="C45" t="inlineStr">
        <is>
          <t>Midt</t>
        </is>
      </c>
      <c r="D45" s="3" t="n">
        <v>5000</v>
      </c>
      <c r="E45" s="3" t="n">
        <v>4000</v>
      </c>
      <c r="F45" s="4">
        <f>Tbl_Salg[[#This Row],[Omsetning]]/Tbl_Salg[[#This Row],[Kostnad]]</f>
        <v/>
      </c>
    </row>
    <row r="46">
      <c r="A46" s="2" t="n">
        <v>46050</v>
      </c>
      <c r="B46" t="inlineStr">
        <is>
          <t>Organisk søk</t>
        </is>
      </c>
      <c r="C46" t="inlineStr">
        <is>
          <t>Øst</t>
        </is>
      </c>
      <c r="D46" s="3" t="n">
        <v>11100</v>
      </c>
      <c r="E46" s="3" t="n">
        <v>2800</v>
      </c>
      <c r="F46" s="4">
        <f>Tbl_Salg[[#This Row],[Omsetning]]/Tbl_Salg[[#This Row],[Kostnad]]</f>
        <v/>
      </c>
    </row>
    <row r="47">
      <c r="A47" s="2" t="n">
        <v>46054</v>
      </c>
      <c r="B47" t="inlineStr">
        <is>
          <t>Betalte annonser</t>
        </is>
      </c>
      <c r="C47" t="inlineStr">
        <is>
          <t>Midt</t>
        </is>
      </c>
      <c r="D47" s="3" t="n">
        <v>17800</v>
      </c>
      <c r="E47" s="3" t="n">
        <v>8100</v>
      </c>
      <c r="F47" s="4">
        <f>Tbl_Salg[[#This Row],[Omsetning]]/Tbl_Salg[[#This Row],[Kostnad]]</f>
        <v/>
      </c>
    </row>
    <row r="48">
      <c r="A48" s="2" t="n">
        <v>46054</v>
      </c>
      <c r="B48" t="inlineStr">
        <is>
          <t>Betalte annonser</t>
        </is>
      </c>
      <c r="C48" t="inlineStr">
        <is>
          <t>Nord</t>
        </is>
      </c>
      <c r="D48" s="3" t="n">
        <v>10700</v>
      </c>
      <c r="E48" s="3" t="n">
        <v>4300</v>
      </c>
      <c r="F48" s="4">
        <f>Tbl_Salg[[#This Row],[Omsetning]]/Tbl_Salg[[#This Row],[Kostnad]]</f>
        <v/>
      </c>
    </row>
    <row r="49">
      <c r="A49" s="2" t="n">
        <v>46054</v>
      </c>
      <c r="B49" t="inlineStr">
        <is>
          <t>E-post</t>
        </is>
      </c>
      <c r="C49" t="inlineStr">
        <is>
          <t>Vest</t>
        </is>
      </c>
      <c r="D49" s="3" t="n">
        <v>7400</v>
      </c>
      <c r="E49" s="3" t="n">
        <v>1200</v>
      </c>
      <c r="F49" s="4">
        <f>Tbl_Salg[[#This Row],[Omsetning]]/Tbl_Salg[[#This Row],[Kostnad]]</f>
        <v/>
      </c>
    </row>
    <row r="50">
      <c r="A50" s="2" t="n">
        <v>46055</v>
      </c>
      <c r="B50" t="inlineStr">
        <is>
          <t>Organisk søk</t>
        </is>
      </c>
      <c r="C50" t="inlineStr">
        <is>
          <t>Midt</t>
        </is>
      </c>
      <c r="D50" s="3" t="n">
        <v>9900</v>
      </c>
      <c r="E50" s="3" t="n">
        <v>2100</v>
      </c>
      <c r="F50" s="4">
        <f>Tbl_Salg[[#This Row],[Omsetning]]/Tbl_Salg[[#This Row],[Kostnad]]</f>
        <v/>
      </c>
    </row>
    <row r="51">
      <c r="A51" s="2" t="n">
        <v>46055</v>
      </c>
      <c r="B51" t="inlineStr">
        <is>
          <t>Sosiale medier</t>
        </is>
      </c>
      <c r="C51" t="inlineStr">
        <is>
          <t>Øst</t>
        </is>
      </c>
      <c r="D51" s="3" t="n">
        <v>8000</v>
      </c>
      <c r="E51" s="3" t="n">
        <v>4700</v>
      </c>
      <c r="F51" s="4">
        <f>Tbl_Salg[[#This Row],[Omsetning]]/Tbl_Salg[[#This Row],[Kostnad]]</f>
        <v/>
      </c>
    </row>
    <row r="52">
      <c r="A52" s="2" t="n">
        <v>46056</v>
      </c>
      <c r="B52" t="inlineStr">
        <is>
          <t>Sosiale medier</t>
        </is>
      </c>
      <c r="C52" t="inlineStr">
        <is>
          <t>Vest</t>
        </is>
      </c>
      <c r="D52" s="3" t="n">
        <v>4800</v>
      </c>
      <c r="E52" s="3" t="n">
        <v>2700</v>
      </c>
      <c r="F52" s="4">
        <f>Tbl_Salg[[#This Row],[Omsetning]]/Tbl_Salg[[#This Row],[Kostnad]]</f>
        <v/>
      </c>
    </row>
    <row r="53">
      <c r="A53" s="2" t="n">
        <v>46056</v>
      </c>
      <c r="B53" t="inlineStr">
        <is>
          <t>Direkte trafikk</t>
        </is>
      </c>
      <c r="C53" t="inlineStr">
        <is>
          <t>Midt</t>
        </is>
      </c>
      <c r="D53" s="3" t="n">
        <v>13200</v>
      </c>
      <c r="E53" s="3" t="n">
        <v>1900</v>
      </c>
      <c r="F53" s="4">
        <f>Tbl_Salg[[#This Row],[Omsetning]]/Tbl_Salg[[#This Row],[Kostnad]]</f>
        <v/>
      </c>
    </row>
    <row r="54">
      <c r="A54" s="2" t="n">
        <v>46057</v>
      </c>
      <c r="B54" t="inlineStr">
        <is>
          <t>Organisk søk</t>
        </is>
      </c>
      <c r="C54" t="inlineStr">
        <is>
          <t>Midt</t>
        </is>
      </c>
      <c r="D54" s="3" t="n">
        <v>8200</v>
      </c>
      <c r="E54" s="3" t="n">
        <v>1600</v>
      </c>
      <c r="F54" s="4">
        <f>Tbl_Salg[[#This Row],[Omsetning]]/Tbl_Salg[[#This Row],[Kostnad]]</f>
        <v/>
      </c>
    </row>
    <row r="55">
      <c r="A55" s="2" t="n">
        <v>46057</v>
      </c>
      <c r="B55" t="inlineStr">
        <is>
          <t>E-post</t>
        </is>
      </c>
      <c r="C55" t="inlineStr">
        <is>
          <t>Øst</t>
        </is>
      </c>
      <c r="D55" s="3" t="n">
        <v>13500</v>
      </c>
      <c r="E55" s="3" t="n">
        <v>1900</v>
      </c>
      <c r="F55" s="4">
        <f>Tbl_Salg[[#This Row],[Omsetning]]/Tbl_Salg[[#This Row],[Kostnad]]</f>
        <v/>
      </c>
    </row>
    <row r="56">
      <c r="A56" s="2" t="n">
        <v>46060</v>
      </c>
      <c r="B56" t="inlineStr">
        <is>
          <t>Sosiale medier</t>
        </is>
      </c>
      <c r="C56" t="inlineStr">
        <is>
          <t>Vest</t>
        </is>
      </c>
      <c r="D56" s="3" t="n">
        <v>4700</v>
      </c>
      <c r="E56" s="3" t="n">
        <v>2800</v>
      </c>
      <c r="F56" s="4">
        <f>Tbl_Salg[[#This Row],[Omsetning]]/Tbl_Salg[[#This Row],[Kostnad]]</f>
        <v/>
      </c>
    </row>
    <row r="57">
      <c r="A57" s="2" t="n">
        <v>46061</v>
      </c>
      <c r="B57" t="inlineStr">
        <is>
          <t>Betalte annonser</t>
        </is>
      </c>
      <c r="C57" t="inlineStr">
        <is>
          <t>Øst</t>
        </is>
      </c>
      <c r="D57" s="3" t="n">
        <v>26700</v>
      </c>
      <c r="E57" s="3" t="n">
        <v>15800</v>
      </c>
      <c r="F57" s="4">
        <f>Tbl_Salg[[#This Row],[Omsetning]]/Tbl_Salg[[#This Row],[Kostnad]]</f>
        <v/>
      </c>
    </row>
    <row r="58">
      <c r="A58" s="2" t="n">
        <v>46062</v>
      </c>
      <c r="B58" t="inlineStr">
        <is>
          <t>E-post</t>
        </is>
      </c>
      <c r="C58" t="inlineStr">
        <is>
          <t>Vest</t>
        </is>
      </c>
      <c r="D58" s="3" t="n">
        <v>7300</v>
      </c>
      <c r="E58" s="3" t="n">
        <v>1000</v>
      </c>
      <c r="F58" s="4">
        <f>Tbl_Salg[[#This Row],[Omsetning]]/Tbl_Salg[[#This Row],[Kostnad]]</f>
        <v/>
      </c>
    </row>
    <row r="59">
      <c r="A59" s="2" t="n">
        <v>46063</v>
      </c>
      <c r="B59" t="inlineStr">
        <is>
          <t>Organisk søk</t>
        </is>
      </c>
      <c r="C59" t="inlineStr">
        <is>
          <t>Øst</t>
        </is>
      </c>
      <c r="D59" s="3" t="n">
        <v>18200</v>
      </c>
      <c r="E59" s="3" t="n">
        <v>4500</v>
      </c>
      <c r="F59" s="4">
        <f>Tbl_Salg[[#This Row],[Omsetning]]/Tbl_Salg[[#This Row],[Kostnad]]</f>
        <v/>
      </c>
    </row>
    <row r="60">
      <c r="A60" s="2" t="n">
        <v>46063</v>
      </c>
      <c r="B60" t="inlineStr">
        <is>
          <t>Betalte annonser</t>
        </is>
      </c>
      <c r="C60" t="inlineStr">
        <is>
          <t>Midt</t>
        </is>
      </c>
      <c r="D60" s="3" t="n">
        <v>19100</v>
      </c>
      <c r="E60" s="3" t="n">
        <v>8300</v>
      </c>
      <c r="F60" s="4">
        <f>Tbl_Salg[[#This Row],[Omsetning]]/Tbl_Salg[[#This Row],[Kostnad]]</f>
        <v/>
      </c>
    </row>
    <row r="61">
      <c r="A61" s="2" t="n">
        <v>46063</v>
      </c>
      <c r="B61" t="inlineStr">
        <is>
          <t>E-post</t>
        </is>
      </c>
      <c r="C61" t="inlineStr">
        <is>
          <t>Midt</t>
        </is>
      </c>
      <c r="D61" s="3" t="n">
        <v>6700</v>
      </c>
      <c r="E61" s="3" t="n">
        <v>800</v>
      </c>
      <c r="F61" s="4">
        <f>Tbl_Salg[[#This Row],[Omsetning]]/Tbl_Salg[[#This Row],[Kostnad]]</f>
        <v/>
      </c>
    </row>
    <row r="62">
      <c r="A62" s="2" t="n">
        <v>46063</v>
      </c>
      <c r="B62" t="inlineStr">
        <is>
          <t>Direkte trafikk</t>
        </is>
      </c>
      <c r="C62" t="inlineStr">
        <is>
          <t>Øst</t>
        </is>
      </c>
      <c r="D62" s="3" t="n">
        <v>15900</v>
      </c>
      <c r="E62" s="3" t="n">
        <v>2000</v>
      </c>
      <c r="F62" s="4">
        <f>Tbl_Salg[[#This Row],[Omsetning]]/Tbl_Salg[[#This Row],[Kostnad]]</f>
        <v/>
      </c>
    </row>
    <row r="63">
      <c r="A63" s="2" t="n">
        <v>46064</v>
      </c>
      <c r="B63" t="inlineStr">
        <is>
          <t>Sosiale medier</t>
        </is>
      </c>
      <c r="C63" t="inlineStr">
        <is>
          <t>Midt</t>
        </is>
      </c>
      <c r="D63" s="3" t="n">
        <v>7200</v>
      </c>
      <c r="E63" s="3" t="n">
        <v>3700</v>
      </c>
      <c r="F63" s="4">
        <f>Tbl_Salg[[#This Row],[Omsetning]]/Tbl_Salg[[#This Row],[Kostnad]]</f>
        <v/>
      </c>
    </row>
    <row r="64">
      <c r="A64" s="2" t="n">
        <v>46065</v>
      </c>
      <c r="B64" t="inlineStr">
        <is>
          <t>Direkte trafikk</t>
        </is>
      </c>
      <c r="C64" t="inlineStr">
        <is>
          <t>Øst</t>
        </is>
      </c>
      <c r="D64" s="3" t="n">
        <v>11900</v>
      </c>
      <c r="E64" s="3" t="n">
        <v>1700</v>
      </c>
      <c r="F64" s="4">
        <f>Tbl_Salg[[#This Row],[Omsetning]]/Tbl_Salg[[#This Row],[Kostnad]]</f>
        <v/>
      </c>
    </row>
    <row r="65">
      <c r="A65" s="2" t="n">
        <v>46067</v>
      </c>
      <c r="B65" t="inlineStr">
        <is>
          <t>Betalte annonser</t>
        </is>
      </c>
      <c r="C65" t="inlineStr">
        <is>
          <t>Øst</t>
        </is>
      </c>
      <c r="D65" s="3" t="n">
        <v>18900</v>
      </c>
      <c r="E65" s="3" t="n">
        <v>7300</v>
      </c>
      <c r="F65" s="4">
        <f>Tbl_Salg[[#This Row],[Omsetning]]/Tbl_Salg[[#This Row],[Kostnad]]</f>
        <v/>
      </c>
    </row>
    <row r="66">
      <c r="A66" s="2" t="n">
        <v>46067</v>
      </c>
      <c r="B66" t="inlineStr">
        <is>
          <t>Betalte annonser</t>
        </is>
      </c>
      <c r="C66" t="inlineStr">
        <is>
          <t>Vest</t>
        </is>
      </c>
      <c r="D66" s="3" t="n">
        <v>17200</v>
      </c>
      <c r="E66" s="3" t="n">
        <v>7700</v>
      </c>
      <c r="F66" s="4">
        <f>Tbl_Salg[[#This Row],[Omsetning]]/Tbl_Salg[[#This Row],[Kostnad]]</f>
        <v/>
      </c>
    </row>
    <row r="67">
      <c r="A67" s="2" t="n">
        <v>46068</v>
      </c>
      <c r="B67" t="inlineStr">
        <is>
          <t>Organisk søk</t>
        </is>
      </c>
      <c r="C67" t="inlineStr">
        <is>
          <t>Øst</t>
        </is>
      </c>
      <c r="D67" s="3" t="n">
        <v>10900</v>
      </c>
      <c r="E67" s="3" t="n">
        <v>2200</v>
      </c>
      <c r="F67" s="4">
        <f>Tbl_Salg[[#This Row],[Omsetning]]/Tbl_Salg[[#This Row],[Kostnad]]</f>
        <v/>
      </c>
    </row>
    <row r="68">
      <c r="A68" s="2" t="n">
        <v>46070</v>
      </c>
      <c r="B68" t="inlineStr">
        <is>
          <t>Organisk søk</t>
        </is>
      </c>
      <c r="C68" t="inlineStr">
        <is>
          <t>Nord</t>
        </is>
      </c>
      <c r="D68" s="3" t="n">
        <v>8300</v>
      </c>
      <c r="E68" s="3" t="n">
        <v>1600</v>
      </c>
      <c r="F68" s="4">
        <f>Tbl_Salg[[#This Row],[Omsetning]]/Tbl_Salg[[#This Row],[Kostnad]]</f>
        <v/>
      </c>
    </row>
    <row r="69">
      <c r="A69" s="2" t="n">
        <v>46071</v>
      </c>
      <c r="B69" t="inlineStr">
        <is>
          <t>Sosiale medier</t>
        </is>
      </c>
      <c r="C69" t="inlineStr">
        <is>
          <t>Nord</t>
        </is>
      </c>
      <c r="D69" s="3" t="n">
        <v>4200</v>
      </c>
      <c r="E69" s="3" t="n">
        <v>2200</v>
      </c>
      <c r="F69" s="4">
        <f>Tbl_Salg[[#This Row],[Omsetning]]/Tbl_Salg[[#This Row],[Kostnad]]</f>
        <v/>
      </c>
    </row>
    <row r="70">
      <c r="A70" s="2" t="n">
        <v>46071</v>
      </c>
      <c r="B70" t="inlineStr">
        <is>
          <t>Direkte trafikk</t>
        </is>
      </c>
      <c r="C70" t="inlineStr">
        <is>
          <t>Nord</t>
        </is>
      </c>
      <c r="D70" s="3" t="n">
        <v>10600</v>
      </c>
      <c r="E70" s="3" t="n">
        <v>1300</v>
      </c>
      <c r="F70" s="4">
        <f>Tbl_Salg[[#This Row],[Omsetning]]/Tbl_Salg[[#This Row],[Kostnad]]</f>
        <v/>
      </c>
    </row>
    <row r="71">
      <c r="A71" s="2" t="n">
        <v>46073</v>
      </c>
      <c r="B71" t="inlineStr">
        <is>
          <t>Direkte trafikk</t>
        </is>
      </c>
      <c r="C71" t="inlineStr">
        <is>
          <t>Midt</t>
        </is>
      </c>
      <c r="D71" s="3" t="n">
        <v>11600</v>
      </c>
      <c r="E71" s="3" t="n">
        <v>1600</v>
      </c>
      <c r="F71" s="4">
        <f>Tbl_Salg[[#This Row],[Omsetning]]/Tbl_Salg[[#This Row],[Kostnad]]</f>
        <v/>
      </c>
    </row>
    <row r="72">
      <c r="A72" s="2" t="n">
        <v>46074</v>
      </c>
      <c r="B72" t="inlineStr">
        <is>
          <t>Betalte annonser</t>
        </is>
      </c>
      <c r="C72" t="inlineStr">
        <is>
          <t>Nord</t>
        </is>
      </c>
      <c r="D72" s="3" t="n">
        <v>13500</v>
      </c>
      <c r="E72" s="3" t="n">
        <v>7400</v>
      </c>
      <c r="F72" s="4">
        <f>Tbl_Salg[[#This Row],[Omsetning]]/Tbl_Salg[[#This Row],[Kostnad]]</f>
        <v/>
      </c>
    </row>
    <row r="73">
      <c r="A73" s="2" t="n">
        <v>46074</v>
      </c>
      <c r="B73" t="inlineStr">
        <is>
          <t>Sosiale medier</t>
        </is>
      </c>
      <c r="C73" t="inlineStr">
        <is>
          <t>Øst</t>
        </is>
      </c>
      <c r="D73" s="3" t="n">
        <v>8200</v>
      </c>
      <c r="E73" s="3" t="n">
        <v>5800</v>
      </c>
      <c r="F73" s="4">
        <f>Tbl_Salg[[#This Row],[Omsetning]]/Tbl_Salg[[#This Row],[Kostnad]]</f>
        <v/>
      </c>
    </row>
    <row r="74">
      <c r="A74" s="2" t="n">
        <v>46074</v>
      </c>
      <c r="B74" t="inlineStr">
        <is>
          <t>Sosiale medier</t>
        </is>
      </c>
      <c r="C74" t="inlineStr">
        <is>
          <t>Midt</t>
        </is>
      </c>
      <c r="D74" s="3" t="n">
        <v>5000</v>
      </c>
      <c r="E74" s="3" t="n">
        <v>3100</v>
      </c>
      <c r="F74" s="4">
        <f>Tbl_Salg[[#This Row],[Omsetning]]/Tbl_Salg[[#This Row],[Kostnad]]</f>
        <v/>
      </c>
    </row>
    <row r="75">
      <c r="A75" s="2" t="n">
        <v>46074</v>
      </c>
      <c r="B75" t="inlineStr">
        <is>
          <t>Direkte trafikk</t>
        </is>
      </c>
      <c r="C75" t="inlineStr">
        <is>
          <t>Vest</t>
        </is>
      </c>
      <c r="D75" s="3" t="n">
        <v>10700</v>
      </c>
      <c r="E75" s="3" t="n">
        <v>1400</v>
      </c>
      <c r="F75" s="4">
        <f>Tbl_Salg[[#This Row],[Omsetning]]/Tbl_Salg[[#This Row],[Kostnad]]</f>
        <v/>
      </c>
    </row>
    <row r="76">
      <c r="A76" s="2" t="n">
        <v>46074</v>
      </c>
      <c r="B76" t="inlineStr">
        <is>
          <t>Direkte trafikk</t>
        </is>
      </c>
      <c r="C76" t="inlineStr">
        <is>
          <t>Vest</t>
        </is>
      </c>
      <c r="D76" s="3" t="n">
        <v>13200</v>
      </c>
      <c r="E76" s="3" t="n">
        <v>1500</v>
      </c>
      <c r="F76" s="4">
        <f>Tbl_Salg[[#This Row],[Omsetning]]/Tbl_Salg[[#This Row],[Kostnad]]</f>
        <v/>
      </c>
    </row>
    <row r="77">
      <c r="A77" s="2" t="n">
        <v>46075</v>
      </c>
      <c r="B77" t="inlineStr">
        <is>
          <t>E-post</t>
        </is>
      </c>
      <c r="C77" t="inlineStr">
        <is>
          <t>Nord</t>
        </is>
      </c>
      <c r="D77" s="3" t="n">
        <v>5800</v>
      </c>
      <c r="E77" s="3" t="n">
        <v>800</v>
      </c>
      <c r="F77" s="4">
        <f>Tbl_Salg[[#This Row],[Omsetning]]/Tbl_Salg[[#This Row],[Kostnad]]</f>
        <v/>
      </c>
    </row>
    <row r="78">
      <c r="A78" s="2" t="n">
        <v>46076</v>
      </c>
      <c r="B78" t="inlineStr">
        <is>
          <t>Organisk søk</t>
        </is>
      </c>
      <c r="C78" t="inlineStr">
        <is>
          <t>Vest</t>
        </is>
      </c>
      <c r="D78" s="3" t="n">
        <v>10100</v>
      </c>
      <c r="E78" s="3" t="n">
        <v>1800</v>
      </c>
      <c r="F78" s="4">
        <f>Tbl_Salg[[#This Row],[Omsetning]]/Tbl_Salg[[#This Row],[Kostnad]]</f>
        <v/>
      </c>
    </row>
    <row r="79">
      <c r="A79" s="2" t="n">
        <v>46076</v>
      </c>
      <c r="B79" t="inlineStr">
        <is>
          <t>Organisk søk</t>
        </is>
      </c>
      <c r="C79" t="inlineStr">
        <is>
          <t>Nord</t>
        </is>
      </c>
      <c r="D79" s="3" t="n">
        <v>8400</v>
      </c>
      <c r="E79" s="3" t="n">
        <v>1800</v>
      </c>
      <c r="F79" s="4">
        <f>Tbl_Salg[[#This Row],[Omsetning]]/Tbl_Salg[[#This Row],[Kostnad]]</f>
        <v/>
      </c>
    </row>
    <row r="80">
      <c r="A80" s="2" t="n">
        <v>46076</v>
      </c>
      <c r="B80" t="inlineStr">
        <is>
          <t>E-post</t>
        </is>
      </c>
      <c r="C80" t="inlineStr">
        <is>
          <t>Øst</t>
        </is>
      </c>
      <c r="D80" s="3" t="n">
        <v>12200</v>
      </c>
      <c r="E80" s="3" t="n">
        <v>2200</v>
      </c>
      <c r="F80" s="4">
        <f>Tbl_Salg[[#This Row],[Omsetning]]/Tbl_Salg[[#This Row],[Kostnad]]</f>
        <v/>
      </c>
    </row>
    <row r="81">
      <c r="A81" s="2" t="n">
        <v>46078</v>
      </c>
      <c r="B81" t="inlineStr">
        <is>
          <t>Direkte trafikk</t>
        </is>
      </c>
      <c r="C81" t="inlineStr">
        <is>
          <t>Nord</t>
        </is>
      </c>
      <c r="D81" s="3" t="n">
        <v>9900</v>
      </c>
      <c r="E81" s="3" t="n">
        <v>1100</v>
      </c>
      <c r="F81" s="4">
        <f>Tbl_Salg[[#This Row],[Omsetning]]/Tbl_Salg[[#This Row],[Kostnad]]</f>
        <v/>
      </c>
    </row>
    <row r="82">
      <c r="A82" s="2" t="n">
        <v>46080</v>
      </c>
      <c r="B82" t="inlineStr">
        <is>
          <t>Betalte annonser</t>
        </is>
      </c>
      <c r="C82" t="inlineStr">
        <is>
          <t>Vest</t>
        </is>
      </c>
      <c r="D82" s="3" t="n">
        <v>21100</v>
      </c>
      <c r="E82" s="3" t="n">
        <v>11300</v>
      </c>
      <c r="F82" s="4">
        <f>Tbl_Salg[[#This Row],[Omsetning]]/Tbl_Salg[[#This Row],[Kostnad]]</f>
        <v/>
      </c>
    </row>
    <row r="83">
      <c r="A83" s="2" t="n">
        <v>46080</v>
      </c>
      <c r="B83" t="inlineStr">
        <is>
          <t>E-post</t>
        </is>
      </c>
      <c r="C83" t="inlineStr">
        <is>
          <t>Midt</t>
        </is>
      </c>
      <c r="D83" s="3" t="n">
        <v>6300</v>
      </c>
      <c r="E83" s="3" t="n">
        <v>800</v>
      </c>
      <c r="F83" s="4">
        <f>Tbl_Salg[[#This Row],[Omsetning]]/Tbl_Salg[[#This Row],[Kostnad]]</f>
        <v/>
      </c>
    </row>
    <row r="84">
      <c r="A84" s="2" t="n">
        <v>46080</v>
      </c>
      <c r="B84" t="inlineStr">
        <is>
          <t>Sosiale medier</t>
        </is>
      </c>
      <c r="C84" t="inlineStr">
        <is>
          <t>Nord</t>
        </is>
      </c>
      <c r="D84" s="3" t="n">
        <v>4900</v>
      </c>
      <c r="E84" s="3" t="n">
        <v>3000</v>
      </c>
      <c r="F84" s="4">
        <f>Tbl_Salg[[#This Row],[Omsetning]]/Tbl_Salg[[#This Row],[Kostnad]]</f>
        <v/>
      </c>
    </row>
    <row r="85">
      <c r="A85" s="2" t="n">
        <v>46081</v>
      </c>
      <c r="B85" t="inlineStr">
        <is>
          <t>Organisk søk</t>
        </is>
      </c>
      <c r="C85" t="inlineStr">
        <is>
          <t>Vest</t>
        </is>
      </c>
      <c r="D85" s="3" t="n">
        <v>10400</v>
      </c>
      <c r="E85" s="3" t="n">
        <v>1900</v>
      </c>
      <c r="F85" s="4">
        <f>Tbl_Salg[[#This Row],[Omsetning]]/Tbl_Salg[[#This Row],[Kostnad]]</f>
        <v/>
      </c>
    </row>
    <row r="86">
      <c r="A86" s="2" t="n">
        <v>46081</v>
      </c>
      <c r="B86" t="inlineStr">
        <is>
          <t>E-post</t>
        </is>
      </c>
      <c r="C86" t="inlineStr">
        <is>
          <t>Nord</t>
        </is>
      </c>
      <c r="D86" s="3" t="n">
        <v>6500</v>
      </c>
      <c r="E86" s="3" t="n">
        <v>1300</v>
      </c>
      <c r="F86" s="4">
        <f>Tbl_Salg[[#This Row],[Omsetning]]/Tbl_Salg[[#This Row],[Kostnad]]</f>
        <v/>
      </c>
    </row>
    <row r="87">
      <c r="A87" s="2" t="n">
        <v>46082</v>
      </c>
      <c r="B87" t="inlineStr">
        <is>
          <t>E-post</t>
        </is>
      </c>
      <c r="C87" t="inlineStr">
        <is>
          <t>Midt</t>
        </is>
      </c>
      <c r="D87" s="3" t="n">
        <v>7200</v>
      </c>
      <c r="E87" s="3" t="n">
        <v>1100</v>
      </c>
      <c r="F87" s="4">
        <f>Tbl_Salg[[#This Row],[Omsetning]]/Tbl_Salg[[#This Row],[Kostnad]]</f>
        <v/>
      </c>
    </row>
    <row r="88">
      <c r="A88" s="2" t="n">
        <v>46084</v>
      </c>
      <c r="B88" t="inlineStr">
        <is>
          <t>E-post</t>
        </is>
      </c>
      <c r="C88" t="inlineStr">
        <is>
          <t>Midt</t>
        </is>
      </c>
      <c r="D88" s="3" t="n">
        <v>6900</v>
      </c>
      <c r="E88" s="3" t="n">
        <v>1000</v>
      </c>
      <c r="F88" s="4">
        <f>Tbl_Salg[[#This Row],[Omsetning]]/Tbl_Salg[[#This Row],[Kostnad]]</f>
        <v/>
      </c>
    </row>
    <row r="89">
      <c r="A89" s="2" t="n">
        <v>46085</v>
      </c>
      <c r="B89" t="inlineStr">
        <is>
          <t>Betalte annonser</t>
        </is>
      </c>
      <c r="C89" t="inlineStr">
        <is>
          <t>Vest</t>
        </is>
      </c>
      <c r="D89" s="3" t="n">
        <v>21100</v>
      </c>
      <c r="E89" s="3" t="n">
        <v>11400</v>
      </c>
      <c r="F89" s="4">
        <f>Tbl_Salg[[#This Row],[Omsetning]]/Tbl_Salg[[#This Row],[Kostnad]]</f>
        <v/>
      </c>
    </row>
    <row r="90">
      <c r="A90" s="2" t="n">
        <v>46087</v>
      </c>
      <c r="B90" t="inlineStr">
        <is>
          <t>Betalte annonser</t>
        </is>
      </c>
      <c r="C90" t="inlineStr">
        <is>
          <t>Nord</t>
        </is>
      </c>
      <c r="D90" s="3" t="n">
        <v>17800</v>
      </c>
      <c r="E90" s="3" t="n">
        <v>7300</v>
      </c>
      <c r="F90" s="4">
        <f>Tbl_Salg[[#This Row],[Omsetning]]/Tbl_Salg[[#This Row],[Kostnad]]</f>
        <v/>
      </c>
    </row>
    <row r="91">
      <c r="A91" s="2" t="n">
        <v>46087</v>
      </c>
      <c r="B91" t="inlineStr">
        <is>
          <t>Sosiale medier</t>
        </is>
      </c>
      <c r="C91" t="inlineStr">
        <is>
          <t>Midt</t>
        </is>
      </c>
      <c r="D91" s="3" t="n">
        <v>8000</v>
      </c>
      <c r="E91" s="3" t="n">
        <v>6000</v>
      </c>
      <c r="F91" s="4">
        <f>Tbl_Salg[[#This Row],[Omsetning]]/Tbl_Salg[[#This Row],[Kostnad]]</f>
        <v/>
      </c>
    </row>
    <row r="92">
      <c r="A92" s="2" t="n">
        <v>46087</v>
      </c>
      <c r="B92" t="inlineStr">
        <is>
          <t>Direkte trafikk</t>
        </is>
      </c>
      <c r="C92" t="inlineStr">
        <is>
          <t>Midt</t>
        </is>
      </c>
      <c r="D92" s="3" t="n">
        <v>10300</v>
      </c>
      <c r="E92" s="3" t="n">
        <v>1200</v>
      </c>
      <c r="F92" s="4">
        <f>Tbl_Salg[[#This Row],[Omsetning]]/Tbl_Salg[[#This Row],[Kostnad]]</f>
        <v/>
      </c>
    </row>
    <row r="93">
      <c r="A93" s="2" t="n">
        <v>46088</v>
      </c>
      <c r="B93" t="inlineStr">
        <is>
          <t>Organisk søk</t>
        </is>
      </c>
      <c r="C93" t="inlineStr">
        <is>
          <t>Vest</t>
        </is>
      </c>
      <c r="D93" s="3" t="n">
        <v>16100</v>
      </c>
      <c r="E93" s="3" t="n">
        <v>3200</v>
      </c>
      <c r="F93" s="4">
        <f>Tbl_Salg[[#This Row],[Omsetning]]/Tbl_Salg[[#This Row],[Kostnad]]</f>
        <v/>
      </c>
    </row>
    <row r="94">
      <c r="A94" s="2" t="n">
        <v>46088</v>
      </c>
      <c r="B94" t="inlineStr">
        <is>
          <t>Betalte annonser</t>
        </is>
      </c>
      <c r="C94" t="inlineStr">
        <is>
          <t>Nord</t>
        </is>
      </c>
      <c r="D94" s="3" t="n">
        <v>11800</v>
      </c>
      <c r="E94" s="3" t="n">
        <v>6500</v>
      </c>
      <c r="F94" s="4">
        <f>Tbl_Salg[[#This Row],[Omsetning]]/Tbl_Salg[[#This Row],[Kostnad]]</f>
        <v/>
      </c>
    </row>
    <row r="95">
      <c r="A95" s="2" t="n">
        <v>46089</v>
      </c>
      <c r="B95" t="inlineStr">
        <is>
          <t>E-post</t>
        </is>
      </c>
      <c r="C95" t="inlineStr">
        <is>
          <t>Vest</t>
        </is>
      </c>
      <c r="D95" s="3" t="n">
        <v>8700</v>
      </c>
      <c r="E95" s="3" t="n">
        <v>1300</v>
      </c>
      <c r="F95" s="4">
        <f>Tbl_Salg[[#This Row],[Omsetning]]/Tbl_Salg[[#This Row],[Kostnad]]</f>
        <v/>
      </c>
    </row>
    <row r="96">
      <c r="A96" s="2" t="n">
        <v>46091</v>
      </c>
      <c r="B96" t="inlineStr">
        <is>
          <t>Organisk søk</t>
        </is>
      </c>
      <c r="C96" t="inlineStr">
        <is>
          <t>Midt</t>
        </is>
      </c>
      <c r="D96" s="3" t="n">
        <v>8600</v>
      </c>
      <c r="E96" s="3" t="n">
        <v>2000</v>
      </c>
      <c r="F96" s="4">
        <f>Tbl_Salg[[#This Row],[Omsetning]]/Tbl_Salg[[#This Row],[Kostnad]]</f>
        <v/>
      </c>
    </row>
    <row r="97">
      <c r="A97" s="2" t="n">
        <v>46091</v>
      </c>
      <c r="B97" t="inlineStr">
        <is>
          <t>Organisk søk</t>
        </is>
      </c>
      <c r="C97" t="inlineStr">
        <is>
          <t>Midt</t>
        </is>
      </c>
      <c r="D97" s="3" t="n">
        <v>14700</v>
      </c>
      <c r="E97" s="3" t="n">
        <v>2500</v>
      </c>
      <c r="F97" s="4">
        <f>Tbl_Salg[[#This Row],[Omsetning]]/Tbl_Salg[[#This Row],[Kostnad]]</f>
        <v/>
      </c>
    </row>
    <row r="98">
      <c r="A98" s="2" t="n">
        <v>46091</v>
      </c>
      <c r="B98" t="inlineStr">
        <is>
          <t>Direkte trafikk</t>
        </is>
      </c>
      <c r="C98" t="inlineStr">
        <is>
          <t>Nord</t>
        </is>
      </c>
      <c r="D98" s="3" t="n">
        <v>13500</v>
      </c>
      <c r="E98" s="3" t="n">
        <v>1500</v>
      </c>
      <c r="F98" s="4">
        <f>Tbl_Salg[[#This Row],[Omsetning]]/Tbl_Salg[[#This Row],[Kostnad]]</f>
        <v/>
      </c>
    </row>
    <row r="99">
      <c r="A99" s="2" t="n">
        <v>46092</v>
      </c>
      <c r="B99" t="inlineStr">
        <is>
          <t>Organisk søk</t>
        </is>
      </c>
      <c r="C99" t="inlineStr">
        <is>
          <t>Øst</t>
        </is>
      </c>
      <c r="D99" s="3" t="n">
        <v>20300</v>
      </c>
      <c r="E99" s="3" t="n">
        <v>3300</v>
      </c>
      <c r="F99" s="4">
        <f>Tbl_Salg[[#This Row],[Omsetning]]/Tbl_Salg[[#This Row],[Kostnad]]</f>
        <v/>
      </c>
    </row>
    <row r="100">
      <c r="A100" s="2" t="n">
        <v>46092</v>
      </c>
      <c r="B100" t="inlineStr">
        <is>
          <t>Betalte annonser</t>
        </is>
      </c>
      <c r="C100" t="inlineStr">
        <is>
          <t>Vest</t>
        </is>
      </c>
      <c r="D100" s="3" t="n">
        <v>22500</v>
      </c>
      <c r="E100" s="3" t="n">
        <v>10900</v>
      </c>
      <c r="F100" s="4">
        <f>Tbl_Salg[[#This Row],[Omsetning]]/Tbl_Salg[[#This Row],[Kostnad]]</f>
        <v/>
      </c>
    </row>
    <row r="101">
      <c r="A101" s="2" t="n">
        <v>46092</v>
      </c>
      <c r="B101" t="inlineStr">
        <is>
          <t>Sosiale medier</t>
        </is>
      </c>
      <c r="C101" t="inlineStr">
        <is>
          <t>Midt</t>
        </is>
      </c>
      <c r="D101" s="3" t="n">
        <v>6400</v>
      </c>
      <c r="E101" s="3" t="n">
        <v>5100</v>
      </c>
      <c r="F101" s="4">
        <f>Tbl_Salg[[#This Row],[Omsetning]]/Tbl_Salg[[#This Row],[Kostnad]]</f>
        <v/>
      </c>
    </row>
    <row r="102">
      <c r="A102" s="2" t="n">
        <v>46093</v>
      </c>
      <c r="B102" t="inlineStr">
        <is>
          <t>E-post</t>
        </is>
      </c>
      <c r="C102" t="inlineStr">
        <is>
          <t>Nord</t>
        </is>
      </c>
      <c r="D102" s="3" t="n">
        <v>7000</v>
      </c>
      <c r="E102" s="3" t="n">
        <v>1000</v>
      </c>
      <c r="F102" s="4">
        <f>Tbl_Salg[[#This Row],[Omsetning]]/Tbl_Salg[[#This Row],[Kostnad]]</f>
        <v/>
      </c>
    </row>
    <row r="103">
      <c r="A103" s="2" t="n">
        <v>46095</v>
      </c>
      <c r="B103" t="inlineStr">
        <is>
          <t>E-post</t>
        </is>
      </c>
      <c r="C103" t="inlineStr">
        <is>
          <t>Vest</t>
        </is>
      </c>
      <c r="D103" s="3" t="n">
        <v>9700</v>
      </c>
      <c r="E103" s="3" t="n">
        <v>1400</v>
      </c>
      <c r="F103" s="4">
        <f>Tbl_Salg[[#This Row],[Omsetning]]/Tbl_Salg[[#This Row],[Kostnad]]</f>
        <v/>
      </c>
    </row>
    <row r="104">
      <c r="A104" s="2" t="n">
        <v>46095</v>
      </c>
      <c r="B104" t="inlineStr">
        <is>
          <t>Sosiale medier</t>
        </is>
      </c>
      <c r="C104" t="inlineStr">
        <is>
          <t>Nord</t>
        </is>
      </c>
      <c r="D104" s="3" t="n">
        <v>3700</v>
      </c>
      <c r="E104" s="3" t="n">
        <v>2600</v>
      </c>
      <c r="F104" s="4">
        <f>Tbl_Salg[[#This Row],[Omsetning]]/Tbl_Salg[[#This Row],[Kostnad]]</f>
        <v/>
      </c>
    </row>
    <row r="105">
      <c r="A105" s="2" t="n">
        <v>46096</v>
      </c>
      <c r="B105" t="inlineStr">
        <is>
          <t>E-post</t>
        </is>
      </c>
      <c r="C105" t="inlineStr">
        <is>
          <t>Øst</t>
        </is>
      </c>
      <c r="D105" s="3" t="n">
        <v>11200</v>
      </c>
      <c r="E105" s="3" t="n">
        <v>1800</v>
      </c>
      <c r="F105" s="4">
        <f>Tbl_Salg[[#This Row],[Omsetning]]/Tbl_Salg[[#This Row],[Kostnad]]</f>
        <v/>
      </c>
    </row>
    <row r="106">
      <c r="A106" s="2" t="n">
        <v>46096</v>
      </c>
      <c r="B106" t="inlineStr">
        <is>
          <t>Sosiale medier</t>
        </is>
      </c>
      <c r="C106" t="inlineStr">
        <is>
          <t>Nord</t>
        </is>
      </c>
      <c r="D106" s="3" t="n">
        <v>4400</v>
      </c>
      <c r="E106" s="3" t="n">
        <v>2300</v>
      </c>
      <c r="F106" s="4">
        <f>Tbl_Salg[[#This Row],[Omsetning]]/Tbl_Salg[[#This Row],[Kostnad]]</f>
        <v/>
      </c>
    </row>
    <row r="107">
      <c r="A107" s="2" t="n">
        <v>46098</v>
      </c>
      <c r="B107" t="inlineStr">
        <is>
          <t>Organisk søk</t>
        </is>
      </c>
      <c r="C107" t="inlineStr">
        <is>
          <t>Vest</t>
        </is>
      </c>
      <c r="D107" s="3" t="n">
        <v>12400</v>
      </c>
      <c r="E107" s="3" t="n">
        <v>2400</v>
      </c>
      <c r="F107" s="4">
        <f>Tbl_Salg[[#This Row],[Omsetning]]/Tbl_Salg[[#This Row],[Kostnad]]</f>
        <v/>
      </c>
    </row>
    <row r="108">
      <c r="A108" s="2" t="n">
        <v>46098</v>
      </c>
      <c r="B108" t="inlineStr">
        <is>
          <t>Direkte trafikk</t>
        </is>
      </c>
      <c r="C108" t="inlineStr">
        <is>
          <t>Nord</t>
        </is>
      </c>
      <c r="D108" s="3" t="n">
        <v>9200</v>
      </c>
      <c r="E108" s="3" t="n">
        <v>1100</v>
      </c>
      <c r="F108" s="4">
        <f>Tbl_Salg[[#This Row],[Omsetning]]/Tbl_Salg[[#This Row],[Kostnad]]</f>
        <v/>
      </c>
    </row>
    <row r="109">
      <c r="A109" s="2" t="n">
        <v>46099</v>
      </c>
      <c r="B109" t="inlineStr">
        <is>
          <t>Betalte annonser</t>
        </is>
      </c>
      <c r="C109" t="inlineStr">
        <is>
          <t>Midt</t>
        </is>
      </c>
      <c r="D109" s="3" t="n">
        <v>18800</v>
      </c>
      <c r="E109" s="3" t="n">
        <v>9300</v>
      </c>
      <c r="F109" s="4">
        <f>Tbl_Salg[[#This Row],[Omsetning]]/Tbl_Salg[[#This Row],[Kostnad]]</f>
        <v/>
      </c>
    </row>
    <row r="110">
      <c r="A110" s="2" t="n">
        <v>46099</v>
      </c>
      <c r="B110" t="inlineStr">
        <is>
          <t>E-post</t>
        </is>
      </c>
      <c r="C110" t="inlineStr">
        <is>
          <t>Nord</t>
        </is>
      </c>
      <c r="D110" s="3" t="n">
        <v>6400</v>
      </c>
      <c r="E110" s="3" t="n">
        <v>900</v>
      </c>
      <c r="F110" s="4">
        <f>Tbl_Salg[[#This Row],[Omsetning]]/Tbl_Salg[[#This Row],[Kostnad]]</f>
        <v/>
      </c>
    </row>
    <row r="111">
      <c r="A111" s="2" t="n">
        <v>46099</v>
      </c>
      <c r="B111" t="inlineStr">
        <is>
          <t>Direkte trafikk</t>
        </is>
      </c>
      <c r="C111" t="inlineStr">
        <is>
          <t>Øst</t>
        </is>
      </c>
      <c r="D111" s="3" t="n">
        <v>12800</v>
      </c>
      <c r="E111" s="3" t="n">
        <v>1400</v>
      </c>
      <c r="F111" s="4">
        <f>Tbl_Salg[[#This Row],[Omsetning]]/Tbl_Salg[[#This Row],[Kostnad]]</f>
        <v/>
      </c>
    </row>
    <row r="112">
      <c r="A112" s="2" t="n">
        <v>46100</v>
      </c>
      <c r="B112" t="inlineStr">
        <is>
          <t>Direkte trafikk</t>
        </is>
      </c>
      <c r="C112" t="inlineStr">
        <is>
          <t>Øst</t>
        </is>
      </c>
      <c r="D112" s="3" t="n">
        <v>19300</v>
      </c>
      <c r="E112" s="3" t="n">
        <v>2000</v>
      </c>
      <c r="F112" s="4">
        <f>Tbl_Salg[[#This Row],[Omsetning]]/Tbl_Salg[[#This Row],[Kostnad]]</f>
        <v/>
      </c>
    </row>
    <row r="113">
      <c r="A113" s="2" t="n">
        <v>46101</v>
      </c>
      <c r="B113" t="inlineStr">
        <is>
          <t>Betalte annonser</t>
        </is>
      </c>
      <c r="C113" t="inlineStr">
        <is>
          <t>Midt</t>
        </is>
      </c>
      <c r="D113" s="3" t="n">
        <v>13900</v>
      </c>
      <c r="E113" s="3" t="n">
        <v>8600</v>
      </c>
      <c r="F113" s="4">
        <f>Tbl_Salg[[#This Row],[Omsetning]]/Tbl_Salg[[#This Row],[Kostnad]]</f>
        <v/>
      </c>
    </row>
    <row r="114">
      <c r="A114" s="2" t="n">
        <v>46102</v>
      </c>
      <c r="B114" t="inlineStr">
        <is>
          <t>Organisk søk</t>
        </is>
      </c>
      <c r="C114" t="inlineStr">
        <is>
          <t>Nord</t>
        </is>
      </c>
      <c r="D114" s="3" t="n">
        <v>7600</v>
      </c>
      <c r="E114" s="3" t="n">
        <v>1500</v>
      </c>
      <c r="F114" s="4">
        <f>Tbl_Salg[[#This Row],[Omsetning]]/Tbl_Salg[[#This Row],[Kostnad]]</f>
        <v/>
      </c>
    </row>
    <row r="115">
      <c r="A115" s="2" t="n">
        <v>46103</v>
      </c>
      <c r="B115" t="inlineStr">
        <is>
          <t>E-post</t>
        </is>
      </c>
      <c r="C115" t="inlineStr">
        <is>
          <t>Øst</t>
        </is>
      </c>
      <c r="D115" s="3" t="n">
        <v>9200</v>
      </c>
      <c r="E115" s="3" t="n">
        <v>1300</v>
      </c>
      <c r="F115" s="4">
        <f>Tbl_Salg[[#This Row],[Omsetning]]/Tbl_Salg[[#This Row],[Kostnad]]</f>
        <v/>
      </c>
    </row>
    <row r="116">
      <c r="A116" s="2" t="n">
        <v>46103</v>
      </c>
      <c r="B116" t="inlineStr">
        <is>
          <t>Direkte trafikk</t>
        </is>
      </c>
      <c r="C116" t="inlineStr">
        <is>
          <t>Midt</t>
        </is>
      </c>
      <c r="D116" s="3" t="n">
        <v>16100</v>
      </c>
      <c r="E116" s="3" t="n">
        <v>1800</v>
      </c>
      <c r="F116" s="4">
        <f>Tbl_Salg[[#This Row],[Omsetning]]/Tbl_Salg[[#This Row],[Kostnad]]</f>
        <v/>
      </c>
    </row>
    <row r="117">
      <c r="A117" s="2" t="n">
        <v>46105</v>
      </c>
      <c r="B117" t="inlineStr">
        <is>
          <t>Organisk søk</t>
        </is>
      </c>
      <c r="C117" t="inlineStr">
        <is>
          <t>Øst</t>
        </is>
      </c>
      <c r="D117" s="3" t="n">
        <v>14700</v>
      </c>
      <c r="E117" s="3" t="n">
        <v>2500</v>
      </c>
      <c r="F117" s="4">
        <f>Tbl_Salg[[#This Row],[Omsetning]]/Tbl_Salg[[#This Row],[Kostnad]]</f>
        <v/>
      </c>
    </row>
    <row r="118">
      <c r="A118" s="2" t="n">
        <v>46105</v>
      </c>
      <c r="B118" t="inlineStr">
        <is>
          <t>Sosiale medier</t>
        </is>
      </c>
      <c r="C118" t="inlineStr">
        <is>
          <t>Øst</t>
        </is>
      </c>
      <c r="D118" s="3" t="n">
        <v>10700</v>
      </c>
      <c r="E118" s="3" t="n">
        <v>7700</v>
      </c>
      <c r="F118" s="4">
        <f>Tbl_Salg[[#This Row],[Omsetning]]/Tbl_Salg[[#This Row],[Kostnad]]</f>
        <v/>
      </c>
    </row>
    <row r="119">
      <c r="A119" s="2" t="n">
        <v>46105</v>
      </c>
      <c r="B119" t="inlineStr">
        <is>
          <t>Sosiale medier</t>
        </is>
      </c>
      <c r="C119" t="inlineStr">
        <is>
          <t>Vest</t>
        </is>
      </c>
      <c r="D119" s="3" t="n">
        <v>6900</v>
      </c>
      <c r="E119" s="3" t="n">
        <v>3700</v>
      </c>
      <c r="F119" s="4">
        <f>Tbl_Salg[[#This Row],[Omsetning]]/Tbl_Salg[[#This Row],[Kostnad]]</f>
        <v/>
      </c>
    </row>
    <row r="120">
      <c r="A120" s="2" t="n">
        <v>46106</v>
      </c>
      <c r="B120" t="inlineStr">
        <is>
          <t>Organisk søk</t>
        </is>
      </c>
      <c r="C120" t="inlineStr">
        <is>
          <t>Nord</t>
        </is>
      </c>
      <c r="D120" s="3" t="n">
        <v>9900</v>
      </c>
      <c r="E120" s="3" t="n">
        <v>2300</v>
      </c>
      <c r="F120" s="4">
        <f>Tbl_Salg[[#This Row],[Omsetning]]/Tbl_Salg[[#This Row],[Kostnad]]</f>
        <v/>
      </c>
    </row>
    <row r="121">
      <c r="A121" s="2" t="n">
        <v>46106</v>
      </c>
      <c r="B121" t="inlineStr">
        <is>
          <t>Sosiale medier</t>
        </is>
      </c>
      <c r="C121" t="inlineStr">
        <is>
          <t>Øst</t>
        </is>
      </c>
      <c r="D121" s="3" t="n">
        <v>8000</v>
      </c>
      <c r="E121" s="3" t="n">
        <v>5200</v>
      </c>
      <c r="F121" s="4">
        <f>Tbl_Salg[[#This Row],[Omsetning]]/Tbl_Salg[[#This Row],[Kostnad]]</f>
        <v/>
      </c>
    </row>
    <row r="122">
      <c r="A122" s="2" t="n">
        <v>46106</v>
      </c>
      <c r="B122" t="inlineStr">
        <is>
          <t>Direkte trafikk</t>
        </is>
      </c>
      <c r="C122" t="inlineStr">
        <is>
          <t>Vest</t>
        </is>
      </c>
      <c r="D122" s="3" t="n">
        <v>15900</v>
      </c>
      <c r="E122" s="3" t="n">
        <v>2200</v>
      </c>
      <c r="F122" s="4">
        <f>Tbl_Salg[[#This Row],[Omsetning]]/Tbl_Salg[[#This Row],[Kostnad]]</f>
        <v/>
      </c>
    </row>
    <row r="123">
      <c r="A123" s="2" t="n">
        <v>46108</v>
      </c>
      <c r="B123" t="inlineStr">
        <is>
          <t>Sosiale medier</t>
        </is>
      </c>
      <c r="C123" t="inlineStr">
        <is>
          <t>Vest</t>
        </is>
      </c>
      <c r="D123" s="3" t="n">
        <v>8600</v>
      </c>
      <c r="E123" s="3" t="n">
        <v>4500</v>
      </c>
      <c r="F123" s="4">
        <f>Tbl_Salg[[#This Row],[Omsetning]]/Tbl_Salg[[#This Row],[Kostnad]]</f>
        <v/>
      </c>
    </row>
    <row r="124">
      <c r="A124" s="2" t="n">
        <v>46108</v>
      </c>
      <c r="B124" t="inlineStr">
        <is>
          <t>Direkte trafikk</t>
        </is>
      </c>
      <c r="C124" t="inlineStr">
        <is>
          <t>Vest</t>
        </is>
      </c>
      <c r="D124" s="3" t="n">
        <v>17700</v>
      </c>
      <c r="E124" s="3" t="n">
        <v>2300</v>
      </c>
      <c r="F124" s="4">
        <f>Tbl_Salg[[#This Row],[Omsetning]]/Tbl_Salg[[#This Row],[Kostnad]]</f>
        <v/>
      </c>
    </row>
    <row r="125">
      <c r="A125" s="2" t="n">
        <v>46109</v>
      </c>
      <c r="B125" t="inlineStr">
        <is>
          <t>Betalte annonser</t>
        </is>
      </c>
      <c r="C125" t="inlineStr">
        <is>
          <t>Øst</t>
        </is>
      </c>
      <c r="D125" s="3" t="n">
        <v>19900</v>
      </c>
      <c r="E125" s="3" t="n">
        <v>8400</v>
      </c>
      <c r="F125" s="4">
        <f>Tbl_Salg[[#This Row],[Omsetning]]/Tbl_Salg[[#This Row],[Kostnad]]</f>
        <v/>
      </c>
    </row>
    <row r="126">
      <c r="A126" s="2" t="n">
        <v>46109</v>
      </c>
      <c r="B126" t="inlineStr">
        <is>
          <t>Betalte annonser</t>
        </is>
      </c>
      <c r="C126" t="inlineStr">
        <is>
          <t>Øst</t>
        </is>
      </c>
      <c r="D126" s="3" t="n">
        <v>22600</v>
      </c>
      <c r="E126" s="3" t="n">
        <v>10400</v>
      </c>
      <c r="F126" s="4">
        <f>Tbl_Salg[[#This Row],[Omsetning]]/Tbl_Salg[[#This Row],[Kostnad]]</f>
        <v/>
      </c>
    </row>
    <row r="127">
      <c r="A127" s="2" t="n">
        <v>46113</v>
      </c>
      <c r="B127" t="inlineStr">
        <is>
          <t>E-post</t>
        </is>
      </c>
      <c r="C127" t="inlineStr">
        <is>
          <t>Øst</t>
        </is>
      </c>
      <c r="D127" s="3" t="n">
        <v>10600</v>
      </c>
      <c r="E127" s="3" t="n">
        <v>1400</v>
      </c>
      <c r="F127" s="4">
        <f>Tbl_Salg[[#This Row],[Omsetning]]/Tbl_Salg[[#This Row],[Kostnad]]</f>
        <v/>
      </c>
    </row>
    <row r="128">
      <c r="A128" s="2" t="n">
        <v>46114</v>
      </c>
      <c r="B128" t="inlineStr">
        <is>
          <t>Betalte annonser</t>
        </is>
      </c>
      <c r="C128" t="inlineStr">
        <is>
          <t>Øst</t>
        </is>
      </c>
      <c r="D128" s="3" t="n">
        <v>28800</v>
      </c>
      <c r="E128" s="3" t="n">
        <v>11300</v>
      </c>
      <c r="F128" s="4">
        <f>Tbl_Salg[[#This Row],[Omsetning]]/Tbl_Salg[[#This Row],[Kostnad]]</f>
        <v/>
      </c>
    </row>
    <row r="129">
      <c r="A129" s="2" t="n">
        <v>46115</v>
      </c>
      <c r="B129" t="inlineStr">
        <is>
          <t>Organisk søk</t>
        </is>
      </c>
      <c r="C129" t="inlineStr">
        <is>
          <t>Vest</t>
        </is>
      </c>
      <c r="D129" s="3" t="n">
        <v>13000</v>
      </c>
      <c r="E129" s="3" t="n">
        <v>2300</v>
      </c>
      <c r="F129" s="4">
        <f>Tbl_Salg[[#This Row],[Omsetning]]/Tbl_Salg[[#This Row],[Kostnad]]</f>
        <v/>
      </c>
    </row>
    <row r="130">
      <c r="A130" s="2" t="n">
        <v>46115</v>
      </c>
      <c r="B130" t="inlineStr">
        <is>
          <t>Betalte annonser</t>
        </is>
      </c>
      <c r="C130" t="inlineStr">
        <is>
          <t>Midt</t>
        </is>
      </c>
      <c r="D130" s="3" t="n">
        <v>21800</v>
      </c>
      <c r="E130" s="3" t="n">
        <v>12300</v>
      </c>
      <c r="F130" s="4">
        <f>Tbl_Salg[[#This Row],[Omsetning]]/Tbl_Salg[[#This Row],[Kostnad]]</f>
        <v/>
      </c>
    </row>
    <row r="131">
      <c r="A131" s="2" t="n">
        <v>46117</v>
      </c>
      <c r="B131" t="inlineStr">
        <is>
          <t>Direkte trafikk</t>
        </is>
      </c>
      <c r="C131" t="inlineStr">
        <is>
          <t>Midt</t>
        </is>
      </c>
      <c r="D131" s="3" t="n">
        <v>9400</v>
      </c>
      <c r="E131" s="3" t="n">
        <v>1100</v>
      </c>
      <c r="F131" s="4">
        <f>Tbl_Salg[[#This Row],[Omsetning]]/Tbl_Salg[[#This Row],[Kostnad]]</f>
        <v/>
      </c>
    </row>
    <row r="132">
      <c r="A132" s="2" t="n">
        <v>46117</v>
      </c>
      <c r="B132" t="inlineStr">
        <is>
          <t>Direkte trafikk</t>
        </is>
      </c>
      <c r="C132" t="inlineStr">
        <is>
          <t>Nord</t>
        </is>
      </c>
      <c r="D132" s="3" t="n">
        <v>7800</v>
      </c>
      <c r="E132" s="3" t="n">
        <v>800</v>
      </c>
      <c r="F132" s="4">
        <f>Tbl_Salg[[#This Row],[Omsetning]]/Tbl_Salg[[#This Row],[Kostnad]]</f>
        <v/>
      </c>
    </row>
    <row r="133">
      <c r="A133" s="2" t="n">
        <v>46118</v>
      </c>
      <c r="B133" t="inlineStr">
        <is>
          <t>Betalte annonser</t>
        </is>
      </c>
      <c r="C133" t="inlineStr">
        <is>
          <t>Øst</t>
        </is>
      </c>
      <c r="D133" s="3" t="n">
        <v>24300</v>
      </c>
      <c r="E133" s="3" t="n">
        <v>12000</v>
      </c>
      <c r="F133" s="4">
        <f>Tbl_Salg[[#This Row],[Omsetning]]/Tbl_Salg[[#This Row],[Kostnad]]</f>
        <v/>
      </c>
    </row>
    <row r="134">
      <c r="A134" s="2" t="n">
        <v>46118</v>
      </c>
      <c r="B134" t="inlineStr">
        <is>
          <t>Direkte trafikk</t>
        </is>
      </c>
      <c r="C134" t="inlineStr">
        <is>
          <t>Øst</t>
        </is>
      </c>
      <c r="D134" s="3" t="n">
        <v>18700</v>
      </c>
      <c r="E134" s="3" t="n">
        <v>2500</v>
      </c>
      <c r="F134" s="4">
        <f>Tbl_Salg[[#This Row],[Omsetning]]/Tbl_Salg[[#This Row],[Kostnad]]</f>
        <v/>
      </c>
    </row>
    <row r="135">
      <c r="A135" s="2" t="n">
        <v>46119</v>
      </c>
      <c r="B135" t="inlineStr">
        <is>
          <t>Organisk søk</t>
        </is>
      </c>
      <c r="C135" t="inlineStr">
        <is>
          <t>Midt</t>
        </is>
      </c>
      <c r="D135" s="3" t="n">
        <v>11700</v>
      </c>
      <c r="E135" s="3" t="n">
        <v>3000</v>
      </c>
      <c r="F135" s="4">
        <f>Tbl_Salg[[#This Row],[Omsetning]]/Tbl_Salg[[#This Row],[Kostnad]]</f>
        <v/>
      </c>
    </row>
    <row r="136">
      <c r="A136" s="2" t="n">
        <v>46120</v>
      </c>
      <c r="B136" t="inlineStr">
        <is>
          <t>Organisk søk</t>
        </is>
      </c>
      <c r="C136" t="inlineStr">
        <is>
          <t>Øst</t>
        </is>
      </c>
      <c r="D136" s="3" t="n">
        <v>13600</v>
      </c>
      <c r="E136" s="3" t="n">
        <v>3500</v>
      </c>
      <c r="F136" s="4">
        <f>Tbl_Salg[[#This Row],[Omsetning]]/Tbl_Salg[[#This Row],[Kostnad]]</f>
        <v/>
      </c>
    </row>
    <row r="137">
      <c r="A137" s="2" t="n">
        <v>46120</v>
      </c>
      <c r="B137" t="inlineStr">
        <is>
          <t>Organisk søk</t>
        </is>
      </c>
      <c r="C137" t="inlineStr">
        <is>
          <t>Øst</t>
        </is>
      </c>
      <c r="D137" s="3" t="n">
        <v>12100</v>
      </c>
      <c r="E137" s="3" t="n">
        <v>2800</v>
      </c>
      <c r="F137" s="4">
        <f>Tbl_Salg[[#This Row],[Omsetning]]/Tbl_Salg[[#This Row],[Kostnad]]</f>
        <v/>
      </c>
    </row>
    <row r="138">
      <c r="A138" s="2" t="n">
        <v>46120</v>
      </c>
      <c r="B138" t="inlineStr">
        <is>
          <t>E-post</t>
        </is>
      </c>
      <c r="C138" t="inlineStr">
        <is>
          <t>Nord</t>
        </is>
      </c>
      <c r="D138" s="3" t="n">
        <v>8300</v>
      </c>
      <c r="E138" s="3" t="n">
        <v>1000</v>
      </c>
      <c r="F138" s="4">
        <f>Tbl_Salg[[#This Row],[Omsetning]]/Tbl_Salg[[#This Row],[Kostnad]]</f>
        <v/>
      </c>
    </row>
    <row r="139">
      <c r="A139" s="2" t="n">
        <v>46120</v>
      </c>
      <c r="B139" t="inlineStr">
        <is>
          <t>Sosiale medier</t>
        </is>
      </c>
      <c r="C139" t="inlineStr">
        <is>
          <t>Midt</t>
        </is>
      </c>
      <c r="D139" s="3" t="n">
        <v>6200</v>
      </c>
      <c r="E139" s="3" t="n">
        <v>3400</v>
      </c>
      <c r="F139" s="4">
        <f>Tbl_Salg[[#This Row],[Omsetning]]/Tbl_Salg[[#This Row],[Kostnad]]</f>
        <v/>
      </c>
    </row>
    <row r="140">
      <c r="A140" s="2" t="n">
        <v>46122</v>
      </c>
      <c r="B140" t="inlineStr">
        <is>
          <t>Sosiale medier</t>
        </is>
      </c>
      <c r="C140" t="inlineStr">
        <is>
          <t>Midt</t>
        </is>
      </c>
      <c r="D140" s="3" t="n">
        <v>5100</v>
      </c>
      <c r="E140" s="3" t="n">
        <v>3900</v>
      </c>
      <c r="F140" s="4">
        <f>Tbl_Salg[[#This Row],[Omsetning]]/Tbl_Salg[[#This Row],[Kostnad]]</f>
        <v/>
      </c>
    </row>
    <row r="141">
      <c r="A141" s="2" t="n">
        <v>46123</v>
      </c>
      <c r="B141" t="inlineStr">
        <is>
          <t>E-post</t>
        </is>
      </c>
      <c r="C141" t="inlineStr">
        <is>
          <t>Øst</t>
        </is>
      </c>
      <c r="D141" s="3" t="n">
        <v>11600</v>
      </c>
      <c r="E141" s="3" t="n">
        <v>1500</v>
      </c>
      <c r="F141" s="4">
        <f>Tbl_Salg[[#This Row],[Omsetning]]/Tbl_Salg[[#This Row],[Kostnad]]</f>
        <v/>
      </c>
    </row>
    <row r="142">
      <c r="A142" s="2" t="n">
        <v>46124</v>
      </c>
      <c r="B142" t="inlineStr">
        <is>
          <t>E-post</t>
        </is>
      </c>
      <c r="C142" t="inlineStr">
        <is>
          <t>Nord</t>
        </is>
      </c>
      <c r="D142" s="3" t="n">
        <v>5000</v>
      </c>
      <c r="E142" s="3" t="n">
        <v>600</v>
      </c>
      <c r="F142" s="4">
        <f>Tbl_Salg[[#This Row],[Omsetning]]/Tbl_Salg[[#This Row],[Kostnad]]</f>
        <v/>
      </c>
    </row>
    <row r="143">
      <c r="A143" s="2" t="n">
        <v>46124</v>
      </c>
      <c r="B143" t="inlineStr">
        <is>
          <t>Direkte trafikk</t>
        </is>
      </c>
      <c r="C143" t="inlineStr">
        <is>
          <t>Vest</t>
        </is>
      </c>
      <c r="D143" s="3" t="n">
        <v>11800</v>
      </c>
      <c r="E143" s="3" t="n">
        <v>1200</v>
      </c>
      <c r="F143" s="4">
        <f>Tbl_Salg[[#This Row],[Omsetning]]/Tbl_Salg[[#This Row],[Kostnad]]</f>
        <v/>
      </c>
    </row>
    <row r="144">
      <c r="A144" s="2" t="n">
        <v>46125</v>
      </c>
      <c r="B144" t="inlineStr">
        <is>
          <t>Direkte trafikk</t>
        </is>
      </c>
      <c r="C144" t="inlineStr">
        <is>
          <t>Øst</t>
        </is>
      </c>
      <c r="D144" s="3" t="n">
        <v>20900</v>
      </c>
      <c r="E144" s="3" t="n">
        <v>2500</v>
      </c>
      <c r="F144" s="4">
        <f>Tbl_Salg[[#This Row],[Omsetning]]/Tbl_Salg[[#This Row],[Kostnad]]</f>
        <v/>
      </c>
    </row>
    <row r="145">
      <c r="A145" s="2" t="n">
        <v>46126</v>
      </c>
      <c r="B145" t="inlineStr">
        <is>
          <t>Betalte annonser</t>
        </is>
      </c>
      <c r="C145" t="inlineStr">
        <is>
          <t>Vest</t>
        </is>
      </c>
      <c r="D145" s="3" t="n">
        <v>15700</v>
      </c>
      <c r="E145" s="3" t="n">
        <v>9500</v>
      </c>
      <c r="F145" s="4">
        <f>Tbl_Salg[[#This Row],[Omsetning]]/Tbl_Salg[[#This Row],[Kostnad]]</f>
        <v/>
      </c>
    </row>
    <row r="146">
      <c r="A146" s="2" t="n">
        <v>46127</v>
      </c>
      <c r="B146" t="inlineStr">
        <is>
          <t>E-post</t>
        </is>
      </c>
      <c r="C146" t="inlineStr">
        <is>
          <t>Vest</t>
        </is>
      </c>
      <c r="D146" s="3" t="n">
        <v>9500</v>
      </c>
      <c r="E146" s="3" t="n">
        <v>1400</v>
      </c>
      <c r="F146" s="4">
        <f>Tbl_Salg[[#This Row],[Omsetning]]/Tbl_Salg[[#This Row],[Kostnad]]</f>
        <v/>
      </c>
    </row>
    <row r="147">
      <c r="A147" s="2" t="n">
        <v>46128</v>
      </c>
      <c r="B147" t="inlineStr">
        <is>
          <t>Organisk søk</t>
        </is>
      </c>
      <c r="C147" t="inlineStr">
        <is>
          <t>Vest</t>
        </is>
      </c>
      <c r="D147" s="3" t="n">
        <v>15800</v>
      </c>
      <c r="E147" s="3" t="n">
        <v>3500</v>
      </c>
      <c r="F147" s="4">
        <f>Tbl_Salg[[#This Row],[Omsetning]]/Tbl_Salg[[#This Row],[Kostnad]]</f>
        <v/>
      </c>
    </row>
    <row r="148">
      <c r="A148" s="2" t="n">
        <v>46128</v>
      </c>
      <c r="B148" t="inlineStr">
        <is>
          <t>Sosiale medier</t>
        </is>
      </c>
      <c r="C148" t="inlineStr">
        <is>
          <t>Øst</t>
        </is>
      </c>
      <c r="D148" s="3" t="n">
        <v>9400</v>
      </c>
      <c r="E148" s="3" t="n">
        <v>6600</v>
      </c>
      <c r="F148" s="4">
        <f>Tbl_Salg[[#This Row],[Omsetning]]/Tbl_Salg[[#This Row],[Kostnad]]</f>
        <v/>
      </c>
    </row>
    <row r="149">
      <c r="A149" s="2" t="n">
        <v>46129</v>
      </c>
      <c r="B149" t="inlineStr">
        <is>
          <t>Organisk søk</t>
        </is>
      </c>
      <c r="C149" t="inlineStr">
        <is>
          <t>Midt</t>
        </is>
      </c>
      <c r="D149" s="3" t="n">
        <v>10000</v>
      </c>
      <c r="E149" s="3" t="n">
        <v>2100</v>
      </c>
      <c r="F149" s="4">
        <f>Tbl_Salg[[#This Row],[Omsetning]]/Tbl_Salg[[#This Row],[Kostnad]]</f>
        <v/>
      </c>
    </row>
    <row r="150">
      <c r="A150" s="2" t="n">
        <v>46129</v>
      </c>
      <c r="B150" t="inlineStr">
        <is>
          <t>Organisk søk</t>
        </is>
      </c>
      <c r="C150" t="inlineStr">
        <is>
          <t>Nord</t>
        </is>
      </c>
      <c r="D150" s="3" t="n">
        <v>7100</v>
      </c>
      <c r="E150" s="3" t="n">
        <v>1600</v>
      </c>
      <c r="F150" s="4">
        <f>Tbl_Salg[[#This Row],[Omsetning]]/Tbl_Salg[[#This Row],[Kostnad]]</f>
        <v/>
      </c>
    </row>
    <row r="151">
      <c r="A151" s="2" t="n">
        <v>46129</v>
      </c>
      <c r="B151" t="inlineStr">
        <is>
          <t>Betalte annonser</t>
        </is>
      </c>
      <c r="C151" t="inlineStr">
        <is>
          <t>Midt</t>
        </is>
      </c>
      <c r="D151" s="3" t="n">
        <v>22100</v>
      </c>
      <c r="E151" s="3" t="n">
        <v>8600</v>
      </c>
      <c r="F151" s="4">
        <f>Tbl_Salg[[#This Row],[Omsetning]]/Tbl_Salg[[#This Row],[Kostnad]]</f>
        <v/>
      </c>
    </row>
    <row r="152">
      <c r="A152" s="2" t="n">
        <v>46129</v>
      </c>
      <c r="B152" t="inlineStr">
        <is>
          <t>E-post</t>
        </is>
      </c>
      <c r="C152" t="inlineStr">
        <is>
          <t>Vest</t>
        </is>
      </c>
      <c r="D152" s="3" t="n">
        <v>9800</v>
      </c>
      <c r="E152" s="3" t="n">
        <v>1500</v>
      </c>
      <c r="F152" s="4">
        <f>Tbl_Salg[[#This Row],[Omsetning]]/Tbl_Salg[[#This Row],[Kostnad]]</f>
        <v/>
      </c>
    </row>
    <row r="153">
      <c r="A153" s="2" t="n">
        <v>46131</v>
      </c>
      <c r="B153" t="inlineStr">
        <is>
          <t>Betalte annonser</t>
        </is>
      </c>
      <c r="C153" t="inlineStr">
        <is>
          <t>Vest</t>
        </is>
      </c>
      <c r="D153" s="3" t="n">
        <v>25800</v>
      </c>
      <c r="E153" s="3" t="n">
        <v>14200</v>
      </c>
      <c r="F153" s="4">
        <f>Tbl_Salg[[#This Row],[Omsetning]]/Tbl_Salg[[#This Row],[Kostnad]]</f>
        <v/>
      </c>
    </row>
    <row r="154">
      <c r="A154" s="2" t="n">
        <v>46131</v>
      </c>
      <c r="B154" t="inlineStr">
        <is>
          <t>Betalte annonser</t>
        </is>
      </c>
      <c r="C154" t="inlineStr">
        <is>
          <t>Nord</t>
        </is>
      </c>
      <c r="D154" s="3" t="n">
        <v>16200</v>
      </c>
      <c r="E154" s="3" t="n">
        <v>9000</v>
      </c>
      <c r="F154" s="4">
        <f>Tbl_Salg[[#This Row],[Omsetning]]/Tbl_Salg[[#This Row],[Kostnad]]</f>
        <v/>
      </c>
    </row>
    <row r="155">
      <c r="A155" s="2" t="n">
        <v>46131</v>
      </c>
      <c r="B155" t="inlineStr">
        <is>
          <t>Sosiale medier</t>
        </is>
      </c>
      <c r="C155" t="inlineStr">
        <is>
          <t>Vest</t>
        </is>
      </c>
      <c r="D155" s="3" t="n">
        <v>6100</v>
      </c>
      <c r="E155" s="3" t="n">
        <v>3800</v>
      </c>
      <c r="F155" s="4">
        <f>Tbl_Salg[[#This Row],[Omsetning]]/Tbl_Salg[[#This Row],[Kostnad]]</f>
        <v/>
      </c>
    </row>
    <row r="156">
      <c r="A156" s="2" t="n">
        <v>46131</v>
      </c>
      <c r="B156" t="inlineStr">
        <is>
          <t>Sosiale medier</t>
        </is>
      </c>
      <c r="C156" t="inlineStr">
        <is>
          <t>Nord</t>
        </is>
      </c>
      <c r="D156" s="3" t="n">
        <v>5400</v>
      </c>
      <c r="E156" s="3" t="n">
        <v>2700</v>
      </c>
      <c r="F156" s="4">
        <f>Tbl_Salg[[#This Row],[Omsetning]]/Tbl_Salg[[#This Row],[Kostnad]]</f>
        <v/>
      </c>
    </row>
    <row r="157">
      <c r="A157" s="2" t="n">
        <v>46131</v>
      </c>
      <c r="B157" t="inlineStr">
        <is>
          <t>Direkte trafikk</t>
        </is>
      </c>
      <c r="C157" t="inlineStr">
        <is>
          <t>Midt</t>
        </is>
      </c>
      <c r="D157" s="3" t="n">
        <v>9000</v>
      </c>
      <c r="E157" s="3" t="n">
        <v>1000</v>
      </c>
      <c r="F157" s="4">
        <f>Tbl_Salg[[#This Row],[Omsetning]]/Tbl_Salg[[#This Row],[Kostnad]]</f>
        <v/>
      </c>
    </row>
    <row r="158">
      <c r="A158" s="2" t="n">
        <v>46133</v>
      </c>
      <c r="B158" t="inlineStr">
        <is>
          <t>Direkte trafikk</t>
        </is>
      </c>
      <c r="C158" t="inlineStr">
        <is>
          <t>Nord</t>
        </is>
      </c>
      <c r="D158" s="3" t="n">
        <v>9100</v>
      </c>
      <c r="E158" s="3" t="n">
        <v>1100</v>
      </c>
      <c r="F158" s="4">
        <f>Tbl_Salg[[#This Row],[Omsetning]]/Tbl_Salg[[#This Row],[Kostnad]]</f>
        <v/>
      </c>
    </row>
    <row r="159">
      <c r="A159" s="2" t="n">
        <v>46134</v>
      </c>
      <c r="B159" t="inlineStr">
        <is>
          <t>Organisk søk</t>
        </is>
      </c>
      <c r="C159" t="inlineStr">
        <is>
          <t>Nord</t>
        </is>
      </c>
      <c r="D159" s="3" t="n">
        <v>8400</v>
      </c>
      <c r="E159" s="3" t="n">
        <v>1800</v>
      </c>
      <c r="F159" s="4">
        <f>Tbl_Salg[[#This Row],[Omsetning]]/Tbl_Salg[[#This Row],[Kostnad]]</f>
        <v/>
      </c>
    </row>
    <row r="160">
      <c r="A160" s="2" t="n">
        <v>46134</v>
      </c>
      <c r="B160" t="inlineStr">
        <is>
          <t>Sosiale medier</t>
        </is>
      </c>
      <c r="C160" t="inlineStr">
        <is>
          <t>Vest</t>
        </is>
      </c>
      <c r="D160" s="3" t="n">
        <v>8400</v>
      </c>
      <c r="E160" s="3" t="n">
        <v>5000</v>
      </c>
      <c r="F160" s="4">
        <f>Tbl_Salg[[#This Row],[Omsetning]]/Tbl_Salg[[#This Row],[Kostnad]]</f>
        <v/>
      </c>
    </row>
    <row r="161">
      <c r="A161" s="2" t="n">
        <v>46134</v>
      </c>
      <c r="B161" t="inlineStr">
        <is>
          <t>Sosiale medier</t>
        </is>
      </c>
      <c r="C161" t="inlineStr">
        <is>
          <t>Nord</t>
        </is>
      </c>
      <c r="D161" s="3" t="n">
        <v>4900</v>
      </c>
      <c r="E161" s="3" t="n">
        <v>2500</v>
      </c>
      <c r="F161" s="4">
        <f>Tbl_Salg[[#This Row],[Omsetning]]/Tbl_Salg[[#This Row],[Kostnad]]</f>
        <v/>
      </c>
    </row>
    <row r="162">
      <c r="A162" s="2" t="n">
        <v>46135</v>
      </c>
      <c r="B162" t="inlineStr">
        <is>
          <t>E-post</t>
        </is>
      </c>
      <c r="C162" t="inlineStr">
        <is>
          <t>Midt</t>
        </is>
      </c>
      <c r="D162" s="3" t="n">
        <v>9200</v>
      </c>
      <c r="E162" s="3" t="n">
        <v>1600</v>
      </c>
      <c r="F162" s="4">
        <f>Tbl_Salg[[#This Row],[Omsetning]]/Tbl_Salg[[#This Row],[Kostnad]]</f>
        <v/>
      </c>
    </row>
    <row r="163">
      <c r="A163" s="2" t="n">
        <v>46135</v>
      </c>
      <c r="B163" t="inlineStr">
        <is>
          <t>Sosiale medier</t>
        </is>
      </c>
      <c r="C163" t="inlineStr">
        <is>
          <t>Øst</t>
        </is>
      </c>
      <c r="D163" s="3" t="n">
        <v>7200</v>
      </c>
      <c r="E163" s="3" t="n">
        <v>3900</v>
      </c>
      <c r="F163" s="4">
        <f>Tbl_Salg[[#This Row],[Omsetning]]/Tbl_Salg[[#This Row],[Kostnad]]</f>
        <v/>
      </c>
    </row>
    <row r="164">
      <c r="A164" s="2" t="n">
        <v>46139</v>
      </c>
      <c r="B164" t="inlineStr">
        <is>
          <t>E-post</t>
        </is>
      </c>
      <c r="C164" t="inlineStr">
        <is>
          <t>Midt</t>
        </is>
      </c>
      <c r="D164" s="3" t="n">
        <v>10000</v>
      </c>
      <c r="E164" s="3" t="n">
        <v>1800</v>
      </c>
      <c r="F164" s="4">
        <f>Tbl_Salg[[#This Row],[Omsetning]]/Tbl_Salg[[#This Row],[Kostnad]]</f>
        <v/>
      </c>
    </row>
    <row r="165">
      <c r="A165" s="2" t="n">
        <v>46140</v>
      </c>
      <c r="B165" t="inlineStr">
        <is>
          <t>Betalte annonser</t>
        </is>
      </c>
      <c r="C165" t="inlineStr">
        <is>
          <t>Nord</t>
        </is>
      </c>
      <c r="D165" s="3" t="n">
        <v>15900</v>
      </c>
      <c r="E165" s="3" t="n">
        <v>7000</v>
      </c>
      <c r="F165" s="4">
        <f>Tbl_Salg[[#This Row],[Omsetning]]/Tbl_Salg[[#This Row],[Kostnad]]</f>
        <v/>
      </c>
    </row>
    <row r="166">
      <c r="A166" s="2" t="n">
        <v>46140</v>
      </c>
      <c r="B166" t="inlineStr">
        <is>
          <t>Direkte trafikk</t>
        </is>
      </c>
      <c r="C166" t="inlineStr">
        <is>
          <t>Vest</t>
        </is>
      </c>
      <c r="D166" s="3" t="n">
        <v>17300</v>
      </c>
      <c r="E166" s="3" t="n">
        <v>1900</v>
      </c>
      <c r="F166" s="4">
        <f>Tbl_Salg[[#This Row],[Omsetning]]/Tbl_Salg[[#This Row],[Kostnad]]</f>
        <v/>
      </c>
    </row>
    <row r="167">
      <c r="A167" s="2" t="n">
        <v>46143</v>
      </c>
      <c r="B167" t="inlineStr">
        <is>
          <t>E-post</t>
        </is>
      </c>
      <c r="C167" t="inlineStr">
        <is>
          <t>Øst</t>
        </is>
      </c>
      <c r="D167" s="3" t="n">
        <v>10900</v>
      </c>
      <c r="E167" s="3" t="n">
        <v>2000</v>
      </c>
      <c r="F167" s="4">
        <f>Tbl_Salg[[#This Row],[Omsetning]]/Tbl_Salg[[#This Row],[Kostnad]]</f>
        <v/>
      </c>
    </row>
    <row r="168">
      <c r="A168" s="2" t="n">
        <v>46144</v>
      </c>
      <c r="B168" t="inlineStr">
        <is>
          <t>Direkte trafikk</t>
        </is>
      </c>
      <c r="C168" t="inlineStr">
        <is>
          <t>Øst</t>
        </is>
      </c>
      <c r="D168" s="3" t="n">
        <v>21000</v>
      </c>
      <c r="E168" s="3" t="n">
        <v>2900</v>
      </c>
      <c r="F168" s="4">
        <f>Tbl_Salg[[#This Row],[Omsetning]]/Tbl_Salg[[#This Row],[Kostnad]]</f>
        <v/>
      </c>
    </row>
    <row r="169">
      <c r="A169" s="2" t="n">
        <v>46145</v>
      </c>
      <c r="B169" t="inlineStr">
        <is>
          <t>Betalte annonser</t>
        </is>
      </c>
      <c r="C169" t="inlineStr">
        <is>
          <t>Nord</t>
        </is>
      </c>
      <c r="D169" s="3" t="n">
        <v>15800</v>
      </c>
      <c r="E169" s="3" t="n">
        <v>6600</v>
      </c>
      <c r="F169" s="4">
        <f>Tbl_Salg[[#This Row],[Omsetning]]/Tbl_Salg[[#This Row],[Kostnad]]</f>
        <v/>
      </c>
    </row>
    <row r="170">
      <c r="A170" s="2" t="n">
        <v>46145</v>
      </c>
      <c r="B170" t="inlineStr">
        <is>
          <t>Sosiale medier</t>
        </is>
      </c>
      <c r="C170" t="inlineStr">
        <is>
          <t>Nord</t>
        </is>
      </c>
      <c r="D170" s="3" t="n">
        <v>4000</v>
      </c>
      <c r="E170" s="3" t="n">
        <v>2000</v>
      </c>
      <c r="F170" s="4">
        <f>Tbl_Salg[[#This Row],[Omsetning]]/Tbl_Salg[[#This Row],[Kostnad]]</f>
        <v/>
      </c>
    </row>
    <row r="171">
      <c r="A171" s="2" t="n">
        <v>46146</v>
      </c>
      <c r="B171" t="inlineStr">
        <is>
          <t>Sosiale medier</t>
        </is>
      </c>
      <c r="C171" t="inlineStr">
        <is>
          <t>Midt</t>
        </is>
      </c>
      <c r="D171" s="3" t="n">
        <v>6200</v>
      </c>
      <c r="E171" s="3" t="n">
        <v>3400</v>
      </c>
      <c r="F171" s="4">
        <f>Tbl_Salg[[#This Row],[Omsetning]]/Tbl_Salg[[#This Row],[Kostnad]]</f>
        <v/>
      </c>
    </row>
    <row r="172">
      <c r="A172" s="2" t="n">
        <v>46147</v>
      </c>
      <c r="B172" t="inlineStr">
        <is>
          <t>Betalte annonser</t>
        </is>
      </c>
      <c r="C172" t="inlineStr">
        <is>
          <t>Øst</t>
        </is>
      </c>
      <c r="D172" s="3" t="n">
        <v>23000</v>
      </c>
      <c r="E172" s="3" t="n">
        <v>12700</v>
      </c>
      <c r="F172" s="4">
        <f>Tbl_Salg[[#This Row],[Omsetning]]/Tbl_Salg[[#This Row],[Kostnad]]</f>
        <v/>
      </c>
    </row>
    <row r="173">
      <c r="A173" s="2" t="n">
        <v>46147</v>
      </c>
      <c r="B173" t="inlineStr">
        <is>
          <t>Sosiale medier</t>
        </is>
      </c>
      <c r="C173" t="inlineStr">
        <is>
          <t>Nord</t>
        </is>
      </c>
      <c r="D173" s="3" t="n">
        <v>4000</v>
      </c>
      <c r="E173" s="3" t="n">
        <v>2400</v>
      </c>
      <c r="F173" s="4">
        <f>Tbl_Salg[[#This Row],[Omsetning]]/Tbl_Salg[[#This Row],[Kostnad]]</f>
        <v/>
      </c>
    </row>
    <row r="174">
      <c r="A174" s="2" t="n">
        <v>46148</v>
      </c>
      <c r="B174" t="inlineStr">
        <is>
          <t>Organisk søk</t>
        </is>
      </c>
      <c r="C174" t="inlineStr">
        <is>
          <t>Nord</t>
        </is>
      </c>
      <c r="D174" s="3" t="n">
        <v>10600</v>
      </c>
      <c r="E174" s="3" t="n">
        <v>2500</v>
      </c>
      <c r="F174" s="4">
        <f>Tbl_Salg[[#This Row],[Omsetning]]/Tbl_Salg[[#This Row],[Kostnad]]</f>
        <v/>
      </c>
    </row>
    <row r="175">
      <c r="A175" s="2" t="n">
        <v>46149</v>
      </c>
      <c r="B175" t="inlineStr">
        <is>
          <t>Organisk søk</t>
        </is>
      </c>
      <c r="C175" t="inlineStr">
        <is>
          <t>Vest</t>
        </is>
      </c>
      <c r="D175" s="3" t="n">
        <v>13200</v>
      </c>
      <c r="E175" s="3" t="n">
        <v>3000</v>
      </c>
      <c r="F175" s="4">
        <f>Tbl_Salg[[#This Row],[Omsetning]]/Tbl_Salg[[#This Row],[Kostnad]]</f>
        <v/>
      </c>
    </row>
    <row r="176">
      <c r="A176" s="2" t="n">
        <v>46149</v>
      </c>
      <c r="B176" t="inlineStr">
        <is>
          <t>Direkte trafikk</t>
        </is>
      </c>
      <c r="C176" t="inlineStr">
        <is>
          <t>Vest</t>
        </is>
      </c>
      <c r="D176" s="3" t="n">
        <v>11900</v>
      </c>
      <c r="E176" s="3" t="n">
        <v>1300</v>
      </c>
      <c r="F176" s="4">
        <f>Tbl_Salg[[#This Row],[Omsetning]]/Tbl_Salg[[#This Row],[Kostnad]]</f>
        <v/>
      </c>
    </row>
    <row r="177">
      <c r="A177" s="2" t="n">
        <v>46150</v>
      </c>
      <c r="B177" t="inlineStr">
        <is>
          <t>E-post</t>
        </is>
      </c>
      <c r="C177" t="inlineStr">
        <is>
          <t>Midt</t>
        </is>
      </c>
      <c r="D177" s="3" t="n">
        <v>8000</v>
      </c>
      <c r="E177" s="3" t="n">
        <v>1600</v>
      </c>
      <c r="F177" s="4">
        <f>Tbl_Salg[[#This Row],[Omsetning]]/Tbl_Salg[[#This Row],[Kostnad]]</f>
        <v/>
      </c>
    </row>
    <row r="178">
      <c r="A178" s="2" t="n">
        <v>46150</v>
      </c>
      <c r="B178" t="inlineStr">
        <is>
          <t>Direkte trafikk</t>
        </is>
      </c>
      <c r="C178" t="inlineStr">
        <is>
          <t>Midt</t>
        </is>
      </c>
      <c r="D178" s="3" t="n">
        <v>12300</v>
      </c>
      <c r="E178" s="3" t="n">
        <v>1500</v>
      </c>
      <c r="F178" s="4">
        <f>Tbl_Salg[[#This Row],[Omsetning]]/Tbl_Salg[[#This Row],[Kostnad]]</f>
        <v/>
      </c>
    </row>
    <row r="179">
      <c r="A179" s="2" t="n">
        <v>46151</v>
      </c>
      <c r="B179" t="inlineStr">
        <is>
          <t>Direkte trafikk</t>
        </is>
      </c>
      <c r="C179" t="inlineStr">
        <is>
          <t>Nord</t>
        </is>
      </c>
      <c r="D179" s="3" t="n">
        <v>10600</v>
      </c>
      <c r="E179" s="3" t="n">
        <v>1200</v>
      </c>
      <c r="F179" s="4">
        <f>Tbl_Salg[[#This Row],[Omsetning]]/Tbl_Salg[[#This Row],[Kostnad]]</f>
        <v/>
      </c>
    </row>
    <row r="180">
      <c r="A180" s="2" t="n">
        <v>46152</v>
      </c>
      <c r="B180" t="inlineStr">
        <is>
          <t>E-post</t>
        </is>
      </c>
      <c r="C180" t="inlineStr">
        <is>
          <t>Vest</t>
        </is>
      </c>
      <c r="D180" s="3" t="n">
        <v>11500</v>
      </c>
      <c r="E180" s="3" t="n">
        <v>1800</v>
      </c>
      <c r="F180" s="4">
        <f>Tbl_Salg[[#This Row],[Omsetning]]/Tbl_Salg[[#This Row],[Kostnad]]</f>
        <v/>
      </c>
    </row>
    <row r="181">
      <c r="A181" s="2" t="n">
        <v>46153</v>
      </c>
      <c r="B181" t="inlineStr">
        <is>
          <t>Organisk søk</t>
        </is>
      </c>
      <c r="C181" t="inlineStr">
        <is>
          <t>Øst</t>
        </is>
      </c>
      <c r="D181" s="3" t="n">
        <v>14700</v>
      </c>
      <c r="E181" s="3" t="n">
        <v>3500</v>
      </c>
      <c r="F181" s="4">
        <f>Tbl_Salg[[#This Row],[Omsetning]]/Tbl_Salg[[#This Row],[Kostnad]]</f>
        <v/>
      </c>
    </row>
    <row r="182">
      <c r="A182" s="2" t="n">
        <v>46153</v>
      </c>
      <c r="B182" t="inlineStr">
        <is>
          <t>Betalte annonser</t>
        </is>
      </c>
      <c r="C182" t="inlineStr">
        <is>
          <t>Øst</t>
        </is>
      </c>
      <c r="D182" s="3" t="n">
        <v>29500</v>
      </c>
      <c r="E182" s="3" t="n">
        <v>11300</v>
      </c>
      <c r="F182" s="4">
        <f>Tbl_Salg[[#This Row],[Omsetning]]/Tbl_Salg[[#This Row],[Kostnad]]</f>
        <v/>
      </c>
    </row>
    <row r="183">
      <c r="A183" s="2" t="n">
        <v>46153</v>
      </c>
      <c r="B183" t="inlineStr">
        <is>
          <t>Sosiale medier</t>
        </is>
      </c>
      <c r="C183" t="inlineStr">
        <is>
          <t>Vest</t>
        </is>
      </c>
      <c r="D183" s="3" t="n">
        <v>9100</v>
      </c>
      <c r="E183" s="3" t="n">
        <v>5800</v>
      </c>
      <c r="F183" s="4">
        <f>Tbl_Salg[[#This Row],[Omsetning]]/Tbl_Salg[[#This Row],[Kostnad]]</f>
        <v/>
      </c>
    </row>
    <row r="184">
      <c r="A184" s="2" t="n">
        <v>46155</v>
      </c>
      <c r="B184" t="inlineStr">
        <is>
          <t>Sosiale medier</t>
        </is>
      </c>
      <c r="C184" t="inlineStr">
        <is>
          <t>Øst</t>
        </is>
      </c>
      <c r="D184" s="3" t="n">
        <v>10100</v>
      </c>
      <c r="E184" s="3" t="n">
        <v>6900</v>
      </c>
      <c r="F184" s="4">
        <f>Tbl_Salg[[#This Row],[Omsetning]]/Tbl_Salg[[#This Row],[Kostnad]]</f>
        <v/>
      </c>
    </row>
    <row r="185">
      <c r="A185" s="2" t="n">
        <v>46155</v>
      </c>
      <c r="B185" t="inlineStr">
        <is>
          <t>Direkte trafikk</t>
        </is>
      </c>
      <c r="C185" t="inlineStr">
        <is>
          <t>Midt</t>
        </is>
      </c>
      <c r="D185" s="3" t="n">
        <v>10300</v>
      </c>
      <c r="E185" s="3" t="n">
        <v>1400</v>
      </c>
      <c r="F185" s="4">
        <f>Tbl_Salg[[#This Row],[Omsetning]]/Tbl_Salg[[#This Row],[Kostnad]]</f>
        <v/>
      </c>
    </row>
    <row r="186">
      <c r="A186" s="2" t="n">
        <v>46156</v>
      </c>
      <c r="B186" t="inlineStr">
        <is>
          <t>Betalte annonser</t>
        </is>
      </c>
      <c r="C186" t="inlineStr">
        <is>
          <t>Vest</t>
        </is>
      </c>
      <c r="D186" s="3" t="n">
        <v>21200</v>
      </c>
      <c r="E186" s="3" t="n">
        <v>11100</v>
      </c>
      <c r="F186" s="4">
        <f>Tbl_Salg[[#This Row],[Omsetning]]/Tbl_Salg[[#This Row],[Kostnad]]</f>
        <v/>
      </c>
    </row>
    <row r="187">
      <c r="A187" s="2" t="n">
        <v>46157</v>
      </c>
      <c r="B187" t="inlineStr">
        <is>
          <t>Organisk søk</t>
        </is>
      </c>
      <c r="C187" t="inlineStr">
        <is>
          <t>Vest</t>
        </is>
      </c>
      <c r="D187" s="3" t="n">
        <v>10800</v>
      </c>
      <c r="E187" s="3" t="n">
        <v>2200</v>
      </c>
      <c r="F187" s="4">
        <f>Tbl_Salg[[#This Row],[Omsetning]]/Tbl_Salg[[#This Row],[Kostnad]]</f>
        <v/>
      </c>
    </row>
    <row r="188">
      <c r="A188" s="2" t="n">
        <v>46157</v>
      </c>
      <c r="B188" t="inlineStr">
        <is>
          <t>E-post</t>
        </is>
      </c>
      <c r="C188" t="inlineStr">
        <is>
          <t>Nord</t>
        </is>
      </c>
      <c r="D188" s="3" t="n">
        <v>6100</v>
      </c>
      <c r="E188" s="3" t="n">
        <v>1200</v>
      </c>
      <c r="F188" s="4">
        <f>Tbl_Salg[[#This Row],[Omsetning]]/Tbl_Salg[[#This Row],[Kostnad]]</f>
        <v/>
      </c>
    </row>
    <row r="189">
      <c r="A189" s="2" t="n">
        <v>46158</v>
      </c>
      <c r="B189" t="inlineStr">
        <is>
          <t>Organisk søk</t>
        </is>
      </c>
      <c r="C189" t="inlineStr">
        <is>
          <t>Nord</t>
        </is>
      </c>
      <c r="D189" s="3" t="n">
        <v>6800</v>
      </c>
      <c r="E189" s="3" t="n">
        <v>1700</v>
      </c>
      <c r="F189" s="4">
        <f>Tbl_Salg[[#This Row],[Omsetning]]/Tbl_Salg[[#This Row],[Kostnad]]</f>
        <v/>
      </c>
    </row>
    <row r="190">
      <c r="A190" s="2" t="n">
        <v>46158</v>
      </c>
      <c r="B190" t="inlineStr">
        <is>
          <t>E-post</t>
        </is>
      </c>
      <c r="C190" t="inlineStr">
        <is>
          <t>Vest</t>
        </is>
      </c>
      <c r="D190" s="3" t="n">
        <v>9700</v>
      </c>
      <c r="E190" s="3" t="n">
        <v>1800</v>
      </c>
      <c r="F190" s="4">
        <f>Tbl_Salg[[#This Row],[Omsetning]]/Tbl_Salg[[#This Row],[Kostnad]]</f>
        <v/>
      </c>
    </row>
    <row r="191">
      <c r="A191" s="2" t="n">
        <v>46158</v>
      </c>
      <c r="B191" t="inlineStr">
        <is>
          <t>E-post</t>
        </is>
      </c>
      <c r="C191" t="inlineStr">
        <is>
          <t>Nord</t>
        </is>
      </c>
      <c r="D191" s="3" t="n">
        <v>6100</v>
      </c>
      <c r="E191" s="3" t="n">
        <v>900</v>
      </c>
      <c r="F191" s="4">
        <f>Tbl_Salg[[#This Row],[Omsetning]]/Tbl_Salg[[#This Row],[Kostnad]]</f>
        <v/>
      </c>
    </row>
    <row r="192">
      <c r="A192" s="2" t="n">
        <v>46159</v>
      </c>
      <c r="B192" t="inlineStr">
        <is>
          <t>E-post</t>
        </is>
      </c>
      <c r="C192" t="inlineStr">
        <is>
          <t>Midt</t>
        </is>
      </c>
      <c r="D192" s="3" t="n">
        <v>7200</v>
      </c>
      <c r="E192" s="3" t="n">
        <v>1300</v>
      </c>
      <c r="F192" s="4">
        <f>Tbl_Salg[[#This Row],[Omsetning]]/Tbl_Salg[[#This Row],[Kostnad]]</f>
        <v/>
      </c>
    </row>
    <row r="193">
      <c r="A193" s="2" t="n">
        <v>46159</v>
      </c>
      <c r="B193" t="inlineStr">
        <is>
          <t>Sosiale medier</t>
        </is>
      </c>
      <c r="C193" t="inlineStr">
        <is>
          <t>Midt</t>
        </is>
      </c>
      <c r="D193" s="3" t="n">
        <v>7100</v>
      </c>
      <c r="E193" s="3" t="n">
        <v>4800</v>
      </c>
      <c r="F193" s="4">
        <f>Tbl_Salg[[#This Row],[Omsetning]]/Tbl_Salg[[#This Row],[Kostnad]]</f>
        <v/>
      </c>
    </row>
    <row r="194">
      <c r="A194" s="2" t="n">
        <v>46159</v>
      </c>
      <c r="B194" t="inlineStr">
        <is>
          <t>Direkte trafikk</t>
        </is>
      </c>
      <c r="C194" t="inlineStr">
        <is>
          <t>Nord</t>
        </is>
      </c>
      <c r="D194" s="3" t="n">
        <v>12000</v>
      </c>
      <c r="E194" s="3" t="n">
        <v>1500</v>
      </c>
      <c r="F194" s="4">
        <f>Tbl_Salg[[#This Row],[Omsetning]]/Tbl_Salg[[#This Row],[Kostnad]]</f>
        <v/>
      </c>
    </row>
    <row r="195">
      <c r="A195" s="2" t="n">
        <v>46160</v>
      </c>
      <c r="B195" t="inlineStr">
        <is>
          <t>Betalte annonser</t>
        </is>
      </c>
      <c r="C195" t="inlineStr">
        <is>
          <t>Midt</t>
        </is>
      </c>
      <c r="D195" s="3" t="n">
        <v>19200</v>
      </c>
      <c r="E195" s="3" t="n">
        <v>7400</v>
      </c>
      <c r="F195" s="4">
        <f>Tbl_Salg[[#This Row],[Omsetning]]/Tbl_Salg[[#This Row],[Kostnad]]</f>
        <v/>
      </c>
    </row>
    <row r="196">
      <c r="A196" s="2" t="n">
        <v>46160</v>
      </c>
      <c r="B196" t="inlineStr">
        <is>
          <t>Betalte annonser</t>
        </is>
      </c>
      <c r="C196" t="inlineStr">
        <is>
          <t>Nord</t>
        </is>
      </c>
      <c r="D196" s="3" t="n">
        <v>18600</v>
      </c>
      <c r="E196" s="3" t="n">
        <v>7900</v>
      </c>
      <c r="F196" s="4">
        <f>Tbl_Salg[[#This Row],[Omsetning]]/Tbl_Salg[[#This Row],[Kostnad]]</f>
        <v/>
      </c>
    </row>
    <row r="197">
      <c r="A197" s="2" t="n">
        <v>46160</v>
      </c>
      <c r="B197" t="inlineStr">
        <is>
          <t>E-post</t>
        </is>
      </c>
      <c r="C197" t="inlineStr">
        <is>
          <t>Øst</t>
        </is>
      </c>
      <c r="D197" s="3" t="n">
        <v>10400</v>
      </c>
      <c r="E197" s="3" t="n">
        <v>1400</v>
      </c>
      <c r="F197" s="4">
        <f>Tbl_Salg[[#This Row],[Omsetning]]/Tbl_Salg[[#This Row],[Kostnad]]</f>
        <v/>
      </c>
    </row>
    <row r="198">
      <c r="A198" s="2" t="n">
        <v>46162</v>
      </c>
      <c r="B198" t="inlineStr">
        <is>
          <t>Betalte annonser</t>
        </is>
      </c>
      <c r="C198" t="inlineStr">
        <is>
          <t>Vest</t>
        </is>
      </c>
      <c r="D198" s="3" t="n">
        <v>16900</v>
      </c>
      <c r="E198" s="3" t="n">
        <v>6500</v>
      </c>
      <c r="F198" s="4">
        <f>Tbl_Salg[[#This Row],[Omsetning]]/Tbl_Salg[[#This Row],[Kostnad]]</f>
        <v/>
      </c>
    </row>
    <row r="199">
      <c r="A199" s="2" t="n">
        <v>46162</v>
      </c>
      <c r="B199" t="inlineStr">
        <is>
          <t>Betalte annonser</t>
        </is>
      </c>
      <c r="C199" t="inlineStr">
        <is>
          <t>Midt</t>
        </is>
      </c>
      <c r="D199" s="3" t="n">
        <v>20100</v>
      </c>
      <c r="E199" s="3" t="n">
        <v>8900</v>
      </c>
      <c r="F199" s="4">
        <f>Tbl_Salg[[#This Row],[Omsetning]]/Tbl_Salg[[#This Row],[Kostnad]]</f>
        <v/>
      </c>
    </row>
    <row r="200">
      <c r="A200" s="2" t="n">
        <v>46162</v>
      </c>
      <c r="B200" t="inlineStr">
        <is>
          <t>Direkte trafikk</t>
        </is>
      </c>
      <c r="C200" t="inlineStr">
        <is>
          <t>Øst</t>
        </is>
      </c>
      <c r="D200" s="3" t="n">
        <v>16500</v>
      </c>
      <c r="E200" s="3" t="n">
        <v>1600</v>
      </c>
      <c r="F200" s="4">
        <f>Tbl_Salg[[#This Row],[Omsetning]]/Tbl_Salg[[#This Row],[Kostnad]]</f>
        <v/>
      </c>
    </row>
    <row r="201">
      <c r="A201" s="2" t="n">
        <v>46163</v>
      </c>
      <c r="B201" t="inlineStr">
        <is>
          <t>Organisk søk</t>
        </is>
      </c>
      <c r="C201" t="inlineStr">
        <is>
          <t>Midt</t>
        </is>
      </c>
      <c r="D201" s="3" t="n">
        <v>12500</v>
      </c>
      <c r="E201" s="3" t="n">
        <v>2700</v>
      </c>
      <c r="F201" s="4">
        <f>Tbl_Salg[[#This Row],[Omsetning]]/Tbl_Salg[[#This Row],[Kostnad]]</f>
        <v/>
      </c>
    </row>
    <row r="202">
      <c r="A202" s="2" t="n">
        <v>46164</v>
      </c>
      <c r="B202" t="inlineStr">
        <is>
          <t>Sosiale medier</t>
        </is>
      </c>
      <c r="C202" t="inlineStr">
        <is>
          <t>Øst</t>
        </is>
      </c>
      <c r="D202" s="3" t="n">
        <v>7400</v>
      </c>
      <c r="E202" s="3" t="n">
        <v>5900</v>
      </c>
      <c r="F202" s="4">
        <f>Tbl_Salg[[#This Row],[Omsetning]]/Tbl_Salg[[#This Row],[Kostnad]]</f>
        <v/>
      </c>
    </row>
    <row r="203">
      <c r="A203" s="2" t="n">
        <v>46166</v>
      </c>
      <c r="B203" t="inlineStr">
        <is>
          <t>Sosiale medier</t>
        </is>
      </c>
      <c r="C203" t="inlineStr">
        <is>
          <t>Vest</t>
        </is>
      </c>
      <c r="D203" s="3" t="n">
        <v>7000</v>
      </c>
      <c r="E203" s="3" t="n">
        <v>4200</v>
      </c>
      <c r="F203" s="4">
        <f>Tbl_Salg[[#This Row],[Omsetning]]/Tbl_Salg[[#This Row],[Kostnad]]</f>
        <v/>
      </c>
    </row>
    <row r="204">
      <c r="A204" s="2" t="n">
        <v>46168</v>
      </c>
      <c r="B204" t="inlineStr">
        <is>
          <t>Organisk søk</t>
        </is>
      </c>
      <c r="C204" t="inlineStr">
        <is>
          <t>Øst</t>
        </is>
      </c>
      <c r="D204" s="3" t="n">
        <v>12100</v>
      </c>
      <c r="E204" s="3" t="n">
        <v>2500</v>
      </c>
      <c r="F204" s="4">
        <f>Tbl_Salg[[#This Row],[Omsetning]]/Tbl_Salg[[#This Row],[Kostnad]]</f>
        <v/>
      </c>
    </row>
    <row r="205">
      <c r="A205" s="2" t="n">
        <v>46168</v>
      </c>
      <c r="B205" t="inlineStr">
        <is>
          <t>Organisk søk</t>
        </is>
      </c>
      <c r="C205" t="inlineStr">
        <is>
          <t>Midt</t>
        </is>
      </c>
      <c r="D205" s="3" t="n">
        <v>13400</v>
      </c>
      <c r="E205" s="3" t="n">
        <v>2500</v>
      </c>
      <c r="F205" s="4">
        <f>Tbl_Salg[[#This Row],[Omsetning]]/Tbl_Salg[[#This Row],[Kostnad]]</f>
        <v/>
      </c>
    </row>
    <row r="206">
      <c r="A206" s="2" t="n">
        <v>46170</v>
      </c>
      <c r="B206" t="inlineStr">
        <is>
          <t>Direkte trafikk</t>
        </is>
      </c>
      <c r="C206" t="inlineStr">
        <is>
          <t>Vest</t>
        </is>
      </c>
      <c r="D206" s="3" t="n">
        <v>16800</v>
      </c>
      <c r="E206" s="3" t="n">
        <v>1800</v>
      </c>
      <c r="F206" s="4">
        <f>Tbl_Salg[[#This Row],[Omsetning]]/Tbl_Salg[[#This Row],[Kostnad]]</f>
        <v/>
      </c>
    </row>
    <row r="207">
      <c r="A207" s="2" t="n">
        <v>46174</v>
      </c>
      <c r="B207" t="inlineStr">
        <is>
          <t>Organisk søk</t>
        </is>
      </c>
      <c r="C207" t="inlineStr">
        <is>
          <t>Øst</t>
        </is>
      </c>
      <c r="D207" s="3" t="n">
        <v>16000</v>
      </c>
      <c r="E207" s="3" t="n">
        <v>2700</v>
      </c>
      <c r="F207" s="4">
        <f>Tbl_Salg[[#This Row],[Omsetning]]/Tbl_Salg[[#This Row],[Kostnad]]</f>
        <v/>
      </c>
    </row>
    <row r="208">
      <c r="A208" s="2" t="n">
        <v>46175</v>
      </c>
      <c r="B208" t="inlineStr">
        <is>
          <t>Direkte trafikk</t>
        </is>
      </c>
      <c r="C208" t="inlineStr">
        <is>
          <t>Midt</t>
        </is>
      </c>
      <c r="D208" s="3" t="n">
        <v>12600</v>
      </c>
      <c r="E208" s="3" t="n">
        <v>1500</v>
      </c>
      <c r="F208" s="4">
        <f>Tbl_Salg[[#This Row],[Omsetning]]/Tbl_Salg[[#This Row],[Kostnad]]</f>
        <v/>
      </c>
    </row>
    <row r="209">
      <c r="A209" s="2" t="n">
        <v>46176</v>
      </c>
      <c r="B209" t="inlineStr">
        <is>
          <t>Organisk søk</t>
        </is>
      </c>
      <c r="C209" t="inlineStr">
        <is>
          <t>Nord</t>
        </is>
      </c>
      <c r="D209" s="3" t="n">
        <v>12900</v>
      </c>
      <c r="E209" s="3" t="n">
        <v>2400</v>
      </c>
      <c r="F209" s="4">
        <f>Tbl_Salg[[#This Row],[Omsetning]]/Tbl_Salg[[#This Row],[Kostnad]]</f>
        <v/>
      </c>
    </row>
    <row r="210">
      <c r="A210" s="2" t="n">
        <v>46176</v>
      </c>
      <c r="B210" t="inlineStr">
        <is>
          <t>E-post</t>
        </is>
      </c>
      <c r="C210" t="inlineStr">
        <is>
          <t>Midt</t>
        </is>
      </c>
      <c r="D210" s="3" t="n">
        <v>9300</v>
      </c>
      <c r="E210" s="3" t="n">
        <v>1800</v>
      </c>
      <c r="F210" s="4">
        <f>Tbl_Salg[[#This Row],[Omsetning]]/Tbl_Salg[[#This Row],[Kostnad]]</f>
        <v/>
      </c>
    </row>
    <row r="211">
      <c r="A211" s="2" t="n">
        <v>46176</v>
      </c>
      <c r="B211" t="inlineStr">
        <is>
          <t>Sosiale medier</t>
        </is>
      </c>
      <c r="C211" t="inlineStr">
        <is>
          <t>Nord</t>
        </is>
      </c>
      <c r="D211" s="3" t="n">
        <v>4700</v>
      </c>
      <c r="E211" s="3" t="n">
        <v>2700</v>
      </c>
      <c r="F211" s="4">
        <f>Tbl_Salg[[#This Row],[Omsetning]]/Tbl_Salg[[#This Row],[Kostnad]]</f>
        <v/>
      </c>
    </row>
    <row r="212">
      <c r="A212" s="2" t="n">
        <v>46176</v>
      </c>
      <c r="B212" t="inlineStr">
        <is>
          <t>Sosiale medier</t>
        </is>
      </c>
      <c r="C212" t="inlineStr">
        <is>
          <t>Nord</t>
        </is>
      </c>
      <c r="D212" s="3" t="n">
        <v>6400</v>
      </c>
      <c r="E212" s="3" t="n">
        <v>3700</v>
      </c>
      <c r="F212" s="4">
        <f>Tbl_Salg[[#This Row],[Omsetning]]/Tbl_Salg[[#This Row],[Kostnad]]</f>
        <v/>
      </c>
    </row>
    <row r="213">
      <c r="A213" s="2" t="n">
        <v>46178</v>
      </c>
      <c r="B213" t="inlineStr">
        <is>
          <t>E-post</t>
        </is>
      </c>
      <c r="C213" t="inlineStr">
        <is>
          <t>Midt</t>
        </is>
      </c>
      <c r="D213" s="3" t="n">
        <v>9300</v>
      </c>
      <c r="E213" s="3" t="n">
        <v>1700</v>
      </c>
      <c r="F213" s="4">
        <f>Tbl_Salg[[#This Row],[Omsetning]]/Tbl_Salg[[#This Row],[Kostnad]]</f>
        <v/>
      </c>
    </row>
    <row r="214">
      <c r="A214" s="2" t="n">
        <v>46178</v>
      </c>
      <c r="B214" t="inlineStr">
        <is>
          <t>E-post</t>
        </is>
      </c>
      <c r="C214" t="inlineStr">
        <is>
          <t>Nord</t>
        </is>
      </c>
      <c r="D214" s="3" t="n">
        <v>5900</v>
      </c>
      <c r="E214" s="3" t="n">
        <v>1000</v>
      </c>
      <c r="F214" s="4">
        <f>Tbl_Salg[[#This Row],[Omsetning]]/Tbl_Salg[[#This Row],[Kostnad]]</f>
        <v/>
      </c>
    </row>
    <row r="215">
      <c r="A215" s="2" t="n">
        <v>46178</v>
      </c>
      <c r="B215" t="inlineStr">
        <is>
          <t>Direkte trafikk</t>
        </is>
      </c>
      <c r="C215" t="inlineStr">
        <is>
          <t>Vest</t>
        </is>
      </c>
      <c r="D215" s="3" t="n">
        <v>15500</v>
      </c>
      <c r="E215" s="3" t="n">
        <v>1400</v>
      </c>
      <c r="F215" s="4">
        <f>Tbl_Salg[[#This Row],[Omsetning]]/Tbl_Salg[[#This Row],[Kostnad]]</f>
        <v/>
      </c>
    </row>
    <row r="216">
      <c r="A216" s="2" t="n">
        <v>46180</v>
      </c>
      <c r="B216" t="inlineStr">
        <is>
          <t>Direkte trafikk</t>
        </is>
      </c>
      <c r="C216" t="inlineStr">
        <is>
          <t>Nord</t>
        </is>
      </c>
      <c r="D216" s="3" t="n">
        <v>9900</v>
      </c>
      <c r="E216" s="3" t="n">
        <v>1100</v>
      </c>
      <c r="F216" s="4">
        <f>Tbl_Salg[[#This Row],[Omsetning]]/Tbl_Salg[[#This Row],[Kostnad]]</f>
        <v/>
      </c>
    </row>
    <row r="217">
      <c r="A217" s="2" t="n">
        <v>46181</v>
      </c>
      <c r="B217" t="inlineStr">
        <is>
          <t>Organisk søk</t>
        </is>
      </c>
      <c r="C217" t="inlineStr">
        <is>
          <t>Øst</t>
        </is>
      </c>
      <c r="D217" s="3" t="n">
        <v>20900</v>
      </c>
      <c r="E217" s="3" t="n">
        <v>3500</v>
      </c>
      <c r="F217" s="4">
        <f>Tbl_Salg[[#This Row],[Omsetning]]/Tbl_Salg[[#This Row],[Kostnad]]</f>
        <v/>
      </c>
    </row>
    <row r="218">
      <c r="A218" s="2" t="n">
        <v>46181</v>
      </c>
      <c r="B218" t="inlineStr">
        <is>
          <t>Direkte trafikk</t>
        </is>
      </c>
      <c r="C218" t="inlineStr">
        <is>
          <t>Vest</t>
        </is>
      </c>
      <c r="D218" s="3" t="n">
        <v>13100</v>
      </c>
      <c r="E218" s="3" t="n">
        <v>1200</v>
      </c>
      <c r="F218" s="4">
        <f>Tbl_Salg[[#This Row],[Omsetning]]/Tbl_Salg[[#This Row],[Kostnad]]</f>
        <v/>
      </c>
    </row>
    <row r="219">
      <c r="A219" s="2" t="n">
        <v>46183</v>
      </c>
      <c r="B219" t="inlineStr">
        <is>
          <t>E-post</t>
        </is>
      </c>
      <c r="C219" t="inlineStr">
        <is>
          <t>Øst</t>
        </is>
      </c>
      <c r="D219" s="3" t="n">
        <v>11300</v>
      </c>
      <c r="E219" s="3" t="n">
        <v>1500</v>
      </c>
      <c r="F219" s="4">
        <f>Tbl_Salg[[#This Row],[Omsetning]]/Tbl_Salg[[#This Row],[Kostnad]]</f>
        <v/>
      </c>
    </row>
    <row r="220">
      <c r="A220" s="2" t="n">
        <v>46183</v>
      </c>
      <c r="B220" t="inlineStr">
        <is>
          <t>Sosiale medier</t>
        </is>
      </c>
      <c r="C220" t="inlineStr">
        <is>
          <t>Øst</t>
        </is>
      </c>
      <c r="D220" s="3" t="n">
        <v>10100</v>
      </c>
      <c r="E220" s="3" t="n">
        <v>6500</v>
      </c>
      <c r="F220" s="4">
        <f>Tbl_Salg[[#This Row],[Omsetning]]/Tbl_Salg[[#This Row],[Kostnad]]</f>
        <v/>
      </c>
    </row>
    <row r="221">
      <c r="A221" s="2" t="n">
        <v>46185</v>
      </c>
      <c r="B221" t="inlineStr">
        <is>
          <t>Betalte annonser</t>
        </is>
      </c>
      <c r="C221" t="inlineStr">
        <is>
          <t>Nord</t>
        </is>
      </c>
      <c r="D221" s="3" t="n">
        <v>15600</v>
      </c>
      <c r="E221" s="3" t="n">
        <v>9600</v>
      </c>
      <c r="F221" s="4">
        <f>Tbl_Salg[[#This Row],[Omsetning]]/Tbl_Salg[[#This Row],[Kostnad]]</f>
        <v/>
      </c>
    </row>
    <row r="222">
      <c r="A222" s="2" t="n">
        <v>46185</v>
      </c>
      <c r="B222" t="inlineStr">
        <is>
          <t>E-post</t>
        </is>
      </c>
      <c r="C222" t="inlineStr">
        <is>
          <t>Øst</t>
        </is>
      </c>
      <c r="D222" s="3" t="n">
        <v>14500</v>
      </c>
      <c r="E222" s="3" t="n">
        <v>2600</v>
      </c>
      <c r="F222" s="4">
        <f>Tbl_Salg[[#This Row],[Omsetning]]/Tbl_Salg[[#This Row],[Kostnad]]</f>
        <v/>
      </c>
    </row>
    <row r="223">
      <c r="A223" s="2" t="n">
        <v>46185</v>
      </c>
      <c r="B223" t="inlineStr">
        <is>
          <t>Sosiale medier</t>
        </is>
      </c>
      <c r="C223" t="inlineStr">
        <is>
          <t>Øst</t>
        </is>
      </c>
      <c r="D223" s="3" t="n">
        <v>10700</v>
      </c>
      <c r="E223" s="3" t="n">
        <v>6400</v>
      </c>
      <c r="F223" s="4">
        <f>Tbl_Salg[[#This Row],[Omsetning]]/Tbl_Salg[[#This Row],[Kostnad]]</f>
        <v/>
      </c>
    </row>
    <row r="224">
      <c r="A224" s="2" t="n">
        <v>46186</v>
      </c>
      <c r="B224" t="inlineStr">
        <is>
          <t>Betalte annonser</t>
        </is>
      </c>
      <c r="C224" t="inlineStr">
        <is>
          <t>Nord</t>
        </is>
      </c>
      <c r="D224" s="3" t="n">
        <v>18200</v>
      </c>
      <c r="E224" s="3" t="n">
        <v>8000</v>
      </c>
      <c r="F224" s="4">
        <f>Tbl_Salg[[#This Row],[Omsetning]]/Tbl_Salg[[#This Row],[Kostnad]]</f>
        <v/>
      </c>
    </row>
    <row r="225">
      <c r="A225" s="2" t="n">
        <v>46186</v>
      </c>
      <c r="B225" t="inlineStr">
        <is>
          <t>Sosiale medier</t>
        </is>
      </c>
      <c r="C225" t="inlineStr">
        <is>
          <t>Vest</t>
        </is>
      </c>
      <c r="D225" s="3" t="n">
        <v>7100</v>
      </c>
      <c r="E225" s="3" t="n">
        <v>4100</v>
      </c>
      <c r="F225" s="4">
        <f>Tbl_Salg[[#This Row],[Omsetning]]/Tbl_Salg[[#This Row],[Kostnad]]</f>
        <v/>
      </c>
    </row>
    <row r="226">
      <c r="A226" s="2" t="n">
        <v>46186</v>
      </c>
      <c r="B226" t="inlineStr">
        <is>
          <t>Sosiale medier</t>
        </is>
      </c>
      <c r="C226" t="inlineStr">
        <is>
          <t>Midt</t>
        </is>
      </c>
      <c r="D226" s="3" t="n">
        <v>4800</v>
      </c>
      <c r="E226" s="3" t="n">
        <v>2800</v>
      </c>
      <c r="F226" s="4">
        <f>Tbl_Salg[[#This Row],[Omsetning]]/Tbl_Salg[[#This Row],[Kostnad]]</f>
        <v/>
      </c>
    </row>
    <row r="227">
      <c r="A227" s="2" t="n">
        <v>46187</v>
      </c>
      <c r="B227" t="inlineStr">
        <is>
          <t>Betalte annonser</t>
        </is>
      </c>
      <c r="C227" t="inlineStr">
        <is>
          <t>Vest</t>
        </is>
      </c>
      <c r="D227" s="3" t="n">
        <v>24100</v>
      </c>
      <c r="E227" s="3" t="n">
        <v>13700</v>
      </c>
      <c r="F227" s="4">
        <f>Tbl_Salg[[#This Row],[Omsetning]]/Tbl_Salg[[#This Row],[Kostnad]]</f>
        <v/>
      </c>
    </row>
    <row r="228">
      <c r="A228" s="2" t="n">
        <v>46187</v>
      </c>
      <c r="B228" t="inlineStr">
        <is>
          <t>Betalte annonser</t>
        </is>
      </c>
      <c r="C228" t="inlineStr">
        <is>
          <t>Vest</t>
        </is>
      </c>
      <c r="D228" s="3" t="n">
        <v>24600</v>
      </c>
      <c r="E228" s="3" t="n">
        <v>15200</v>
      </c>
      <c r="F228" s="4">
        <f>Tbl_Salg[[#This Row],[Omsetning]]/Tbl_Salg[[#This Row],[Kostnad]]</f>
        <v/>
      </c>
    </row>
    <row r="229">
      <c r="A229" s="2" t="n">
        <v>46188</v>
      </c>
      <c r="B229" t="inlineStr">
        <is>
          <t>Organisk søk</t>
        </is>
      </c>
      <c r="C229" t="inlineStr">
        <is>
          <t>Midt</t>
        </is>
      </c>
      <c r="D229" s="3" t="n">
        <v>12600</v>
      </c>
      <c r="E229" s="3" t="n">
        <v>2900</v>
      </c>
      <c r="F229" s="4">
        <f>Tbl_Salg[[#This Row],[Omsetning]]/Tbl_Salg[[#This Row],[Kostnad]]</f>
        <v/>
      </c>
    </row>
    <row r="230">
      <c r="A230" s="2" t="n">
        <v>46188</v>
      </c>
      <c r="B230" t="inlineStr">
        <is>
          <t>Betalte annonser</t>
        </is>
      </c>
      <c r="C230" t="inlineStr">
        <is>
          <t>Øst</t>
        </is>
      </c>
      <c r="D230" s="3" t="n">
        <v>21100</v>
      </c>
      <c r="E230" s="3" t="n">
        <v>9700</v>
      </c>
      <c r="F230" s="4">
        <f>Tbl_Salg[[#This Row],[Omsetning]]/Tbl_Salg[[#This Row],[Kostnad]]</f>
        <v/>
      </c>
    </row>
    <row r="231">
      <c r="A231" s="2" t="n">
        <v>46188</v>
      </c>
      <c r="B231" t="inlineStr">
        <is>
          <t>Betalte annonser</t>
        </is>
      </c>
      <c r="C231" t="inlineStr">
        <is>
          <t>Midt</t>
        </is>
      </c>
      <c r="D231" s="3" t="n">
        <v>14300</v>
      </c>
      <c r="E231" s="3" t="n">
        <v>6000</v>
      </c>
      <c r="F231" s="4">
        <f>Tbl_Salg[[#This Row],[Omsetning]]/Tbl_Salg[[#This Row],[Kostnad]]</f>
        <v/>
      </c>
    </row>
    <row r="232">
      <c r="A232" s="2" t="n">
        <v>46188</v>
      </c>
      <c r="B232" t="inlineStr">
        <is>
          <t>Sosiale medier</t>
        </is>
      </c>
      <c r="C232" t="inlineStr">
        <is>
          <t>Midt</t>
        </is>
      </c>
      <c r="D232" s="3" t="n">
        <v>6600</v>
      </c>
      <c r="E232" s="3" t="n">
        <v>3500</v>
      </c>
      <c r="F232" s="4">
        <f>Tbl_Salg[[#This Row],[Omsetning]]/Tbl_Salg[[#This Row],[Kostnad]]</f>
        <v/>
      </c>
    </row>
    <row r="233">
      <c r="A233" s="2" t="n">
        <v>46189</v>
      </c>
      <c r="B233" t="inlineStr">
        <is>
          <t>Direkte trafikk</t>
        </is>
      </c>
      <c r="C233" t="inlineStr">
        <is>
          <t>Øst</t>
        </is>
      </c>
      <c r="D233" s="3" t="n">
        <v>23000</v>
      </c>
      <c r="E233" s="3" t="n">
        <v>2800</v>
      </c>
      <c r="F233" s="4">
        <f>Tbl_Salg[[#This Row],[Omsetning]]/Tbl_Salg[[#This Row],[Kostnad]]</f>
        <v/>
      </c>
    </row>
    <row r="234">
      <c r="A234" s="2" t="n">
        <v>46190</v>
      </c>
      <c r="B234" t="inlineStr">
        <is>
          <t>E-post</t>
        </is>
      </c>
      <c r="C234" t="inlineStr">
        <is>
          <t>Vest</t>
        </is>
      </c>
      <c r="D234" s="3" t="n">
        <v>10600</v>
      </c>
      <c r="E234" s="3" t="n">
        <v>1400</v>
      </c>
      <c r="F234" s="4">
        <f>Tbl_Salg[[#This Row],[Omsetning]]/Tbl_Salg[[#This Row],[Kostnad]]</f>
        <v/>
      </c>
    </row>
    <row r="235">
      <c r="A235" s="2" t="n">
        <v>46192</v>
      </c>
      <c r="B235" t="inlineStr">
        <is>
          <t>Organisk søk</t>
        </is>
      </c>
      <c r="C235" t="inlineStr">
        <is>
          <t>Nord</t>
        </is>
      </c>
      <c r="D235" s="3" t="n">
        <v>7300</v>
      </c>
      <c r="E235" s="3" t="n">
        <v>1300</v>
      </c>
      <c r="F235" s="4">
        <f>Tbl_Salg[[#This Row],[Omsetning]]/Tbl_Salg[[#This Row],[Kostnad]]</f>
        <v/>
      </c>
    </row>
    <row r="236">
      <c r="A236" s="2" t="n">
        <v>46192</v>
      </c>
      <c r="B236" t="inlineStr">
        <is>
          <t>Betalte annonser</t>
        </is>
      </c>
      <c r="C236" t="inlineStr">
        <is>
          <t>Øst</t>
        </is>
      </c>
      <c r="D236" s="3" t="n">
        <v>29300</v>
      </c>
      <c r="E236" s="3" t="n">
        <v>17300</v>
      </c>
      <c r="F236" s="4">
        <f>Tbl_Salg[[#This Row],[Omsetning]]/Tbl_Salg[[#This Row],[Kostnad]]</f>
        <v/>
      </c>
    </row>
    <row r="237">
      <c r="A237" s="2" t="n">
        <v>46193</v>
      </c>
      <c r="B237" t="inlineStr">
        <is>
          <t>Organisk søk</t>
        </is>
      </c>
      <c r="C237" t="inlineStr">
        <is>
          <t>Midt</t>
        </is>
      </c>
      <c r="D237" s="3" t="n">
        <v>11300</v>
      </c>
      <c r="E237" s="3" t="n">
        <v>1900</v>
      </c>
      <c r="F237" s="4">
        <f>Tbl_Salg[[#This Row],[Omsetning]]/Tbl_Salg[[#This Row],[Kostnad]]</f>
        <v/>
      </c>
    </row>
    <row r="238">
      <c r="A238" s="2" t="n">
        <v>46194</v>
      </c>
      <c r="B238" t="inlineStr">
        <is>
          <t>Organisk søk</t>
        </is>
      </c>
      <c r="C238" t="inlineStr">
        <is>
          <t>Vest</t>
        </is>
      </c>
      <c r="D238" s="3" t="n">
        <v>11400</v>
      </c>
      <c r="E238" s="3" t="n">
        <v>1900</v>
      </c>
      <c r="F238" s="4">
        <f>Tbl_Salg[[#This Row],[Omsetning]]/Tbl_Salg[[#This Row],[Kostnad]]</f>
        <v/>
      </c>
    </row>
    <row r="239">
      <c r="A239" s="2" t="n">
        <v>46196</v>
      </c>
      <c r="B239" t="inlineStr">
        <is>
          <t>Organisk søk</t>
        </is>
      </c>
      <c r="C239" t="inlineStr">
        <is>
          <t>Vest</t>
        </is>
      </c>
      <c r="D239" s="3" t="n">
        <v>15400</v>
      </c>
      <c r="E239" s="3" t="n">
        <v>3400</v>
      </c>
      <c r="F239" s="4">
        <f>Tbl_Salg[[#This Row],[Omsetning]]/Tbl_Salg[[#This Row],[Kostnad]]</f>
        <v/>
      </c>
    </row>
    <row r="240">
      <c r="A240" s="2" t="n">
        <v>46196</v>
      </c>
      <c r="B240" t="inlineStr">
        <is>
          <t>E-post</t>
        </is>
      </c>
      <c r="C240" t="inlineStr">
        <is>
          <t>Vest</t>
        </is>
      </c>
      <c r="D240" s="3" t="n">
        <v>11900</v>
      </c>
      <c r="E240" s="3" t="n">
        <v>2000</v>
      </c>
      <c r="F240" s="4">
        <f>Tbl_Salg[[#This Row],[Omsetning]]/Tbl_Salg[[#This Row],[Kostnad]]</f>
        <v/>
      </c>
    </row>
    <row r="241">
      <c r="A241" s="2" t="n">
        <v>46196</v>
      </c>
      <c r="B241" t="inlineStr">
        <is>
          <t>Direkte trafikk</t>
        </is>
      </c>
      <c r="C241" t="inlineStr">
        <is>
          <t>Midt</t>
        </is>
      </c>
      <c r="D241" s="3" t="n">
        <v>10400</v>
      </c>
      <c r="E241" s="3" t="n">
        <v>1400</v>
      </c>
      <c r="F241" s="4">
        <f>Tbl_Salg[[#This Row],[Omsetning]]/Tbl_Salg[[#This Row],[Kostnad]]</f>
        <v/>
      </c>
    </row>
    <row r="242">
      <c r="A242" s="2" t="n">
        <v>46196</v>
      </c>
      <c r="B242" t="inlineStr">
        <is>
          <t>Direkte trafikk</t>
        </is>
      </c>
      <c r="C242" t="inlineStr">
        <is>
          <t>Nord</t>
        </is>
      </c>
      <c r="D242" s="3" t="n">
        <v>10600</v>
      </c>
      <c r="E242" s="3" t="n">
        <v>1000</v>
      </c>
      <c r="F242" s="4">
        <f>Tbl_Salg[[#This Row],[Omsetning]]/Tbl_Salg[[#This Row],[Kostnad]]</f>
        <v/>
      </c>
    </row>
    <row r="243">
      <c r="A243" s="2" t="n">
        <v>46197</v>
      </c>
      <c r="B243" t="inlineStr">
        <is>
          <t>E-post</t>
        </is>
      </c>
      <c r="C243" t="inlineStr">
        <is>
          <t>Nord</t>
        </is>
      </c>
      <c r="D243" s="3" t="n">
        <v>5800</v>
      </c>
      <c r="E243" s="3" t="n">
        <v>900</v>
      </c>
      <c r="F243" s="4">
        <f>Tbl_Salg[[#This Row],[Omsetning]]/Tbl_Salg[[#This Row],[Kostnad]]</f>
        <v/>
      </c>
    </row>
    <row r="244">
      <c r="A244" s="2" t="n">
        <v>46198</v>
      </c>
      <c r="B244" t="inlineStr">
        <is>
          <t>Sosiale medier</t>
        </is>
      </c>
      <c r="C244" t="inlineStr">
        <is>
          <t>Vest</t>
        </is>
      </c>
      <c r="D244" s="3" t="n">
        <v>10100</v>
      </c>
      <c r="E244" s="3" t="n">
        <v>5200</v>
      </c>
      <c r="F244" s="4">
        <f>Tbl_Salg[[#This Row],[Omsetning]]/Tbl_Salg[[#This Row],[Kostnad]]</f>
        <v/>
      </c>
    </row>
    <row r="245">
      <c r="A245" s="2" t="n">
        <v>46198</v>
      </c>
      <c r="B245" t="inlineStr">
        <is>
          <t>Direkte trafikk</t>
        </is>
      </c>
      <c r="C245" t="inlineStr">
        <is>
          <t>Øst</t>
        </is>
      </c>
      <c r="D245" s="3" t="n">
        <v>20800</v>
      </c>
      <c r="E245" s="3" t="n">
        <v>2700</v>
      </c>
      <c r="F245" s="4">
        <f>Tbl_Salg[[#This Row],[Omsetning]]/Tbl_Salg[[#This Row],[Kostnad]]</f>
        <v/>
      </c>
    </row>
    <row r="246">
      <c r="A246" s="2" t="n">
        <v>46201</v>
      </c>
      <c r="B246" t="inlineStr">
        <is>
          <t>Betalte annonser</t>
        </is>
      </c>
      <c r="C246" t="inlineStr">
        <is>
          <t>Midt</t>
        </is>
      </c>
      <c r="D246" s="3" t="n">
        <v>16700</v>
      </c>
      <c r="E246" s="3" t="n">
        <v>8600</v>
      </c>
      <c r="F246" s="4">
        <f>Tbl_Salg[[#This Row],[Omsetning]]/Tbl_Salg[[#This Row],[Kostnad]]</f>
        <v/>
      </c>
    </row>
  </sheetData>
  <mergeCells count="1">
    <mergeCell ref="H2:H6"/>
  </mergeCells>
  <printOptions headings="1" gridLines="1"/>
  <pageMargins left="0.75" right="0.75" top="1" bottom="1" header="0.5" footer="0.5"/>
  <pageSetup orientation="portrait" paperSize="9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35"/>
  <sheetViews>
    <sheetView tabSelected="0"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24" customWidth="1" min="4" max="4"/>
    <col width="15" customWidth="1" min="5" max="5"/>
    <col width="15" customWidth="1" min="6" max="6"/>
    <col width="17" customWidth="1" min="7" max="7"/>
    <col width="16" customWidth="1" min="8" max="8"/>
    <col width="16" customWidth="1" min="9" max="9"/>
    <col width="16" customWidth="1" min="10" max="10"/>
    <col width="9" customWidth="1" min="11" max="11"/>
    <col width="2" customWidth="1" min="12" max="12"/>
    <col width="2" customWidth="1" min="16" max="16"/>
    <col width="17" customWidth="1" min="17" max="17"/>
    <col width="9" customWidth="1" min="18" max="18"/>
    <col width="10" customWidth="1" min="19" max="19"/>
  </cols>
  <sheetData>
    <row r="1">
      <c r="A1" s="6" t="inlineStr">
        <is>
          <t>Kalkyle_Pivoter — hjelpeark med SUMMER.HVIS.SETT (SUMIFS) i stedet for pivottabeller</t>
        </is>
      </c>
      <c r="K1" s="1" t="inlineStr">
        <is>
          <t>Hypotetisk eksempel — orova.vn</t>
        </is>
      </c>
    </row>
    <row r="2">
      <c r="A2" s="1" t="inlineStr">
        <is>
          <t>Alle tall er formler som leser Tbl_Salg og følger valgene på Dashboard (C3, F3, I3). I Excel kan du bytte ut tabellene med pivottabeller, utsnitt og tidslinje som i trinn 3 og 5 i veiledningen.</t>
        </is>
      </c>
      <c r="Q2" s="1" t="inlineStr">
        <is>
          <t>Lister til nedtrekkslistene</t>
        </is>
      </c>
    </row>
    <row r="3" ht="30" customHeight="1">
      <c r="A3" s="7" t="inlineStr">
        <is>
          <t>Filter fra Dashboard</t>
        </is>
      </c>
      <c r="B3" s="7" t="inlineStr">
        <is>
          <t>Verdi</t>
        </is>
      </c>
      <c r="C3" s="8" t="n"/>
      <c r="D3" s="7" t="inlineStr">
        <is>
          <t>Nøkkeltall (valgt filter)</t>
        </is>
      </c>
      <c r="E3" s="7" t="inlineStr">
        <is>
          <t>Valgt periode</t>
        </is>
      </c>
      <c r="F3" s="7" t="inlineStr">
        <is>
          <t>Forrige måned</t>
        </is>
      </c>
      <c r="G3" s="7" t="inlineStr">
        <is>
          <t>% differanse fra forrige</t>
        </is>
      </c>
      <c r="H3" s="8" t="n"/>
      <c r="I3" s="8" t="n"/>
      <c r="J3" s="8" t="n"/>
      <c r="K3" s="8" t="n"/>
      <c r="L3" s="8" t="n"/>
      <c r="M3" s="8" t="n"/>
      <c r="N3" s="8" t="n"/>
      <c r="O3" s="8" t="n"/>
      <c r="P3" s="8" t="n"/>
      <c r="Q3" s="7" t="inlineStr">
        <is>
          <t>Kanal</t>
        </is>
      </c>
      <c r="R3" s="7" t="inlineStr">
        <is>
          <t>Region</t>
        </is>
      </c>
      <c r="S3" s="7" t="inlineStr">
        <is>
          <t>Måned</t>
        </is>
      </c>
    </row>
    <row r="4">
      <c r="A4" s="9" t="inlineStr">
        <is>
          <t>Kanal (Dashboard!C3)</t>
        </is>
      </c>
      <c r="B4" s="10">
        <f>Dashboard!$C$3</f>
        <v/>
      </c>
      <c r="D4" s="9" t="inlineStr">
        <is>
          <t>Antall rader</t>
        </is>
      </c>
      <c r="E4" s="11">
        <f>COUNTIFS(Tbl_Salg[Dato],"&gt;="&amp;$B$10,Tbl_Salg[Dato],"&lt;"&amp;$B$11,Tbl_Salg[Kanal],$B$7,Tbl_Salg[Region],$B$8)</f>
        <v/>
      </c>
      <c r="F4" s="11">
        <f>IF($B$9&lt;2,"",COUNTIFS(Tbl_Salg[Dato],"&gt;="&amp;DATE(2026,$B$9-1,1),Tbl_Salg[Dato],"&lt;"&amp;$B$10,Tbl_Salg[Kanal],$B$7,Tbl_Salg[Region],$B$8))</f>
        <v/>
      </c>
      <c r="G4" s="12">
        <f>IF(OR(F4="",F4=0),"",(E4-F4)/F4)</f>
        <v/>
      </c>
      <c r="Q4" t="inlineStr">
        <is>
          <t>Alle</t>
        </is>
      </c>
      <c r="R4" t="inlineStr">
        <is>
          <t>Alle</t>
        </is>
      </c>
      <c r="S4" t="inlineStr">
        <is>
          <t>Alle</t>
        </is>
      </c>
    </row>
    <row r="5">
      <c r="A5" s="9" t="inlineStr">
        <is>
          <t>Region (Dashboard!F3)</t>
        </is>
      </c>
      <c r="B5" s="10">
        <f>Dashboard!$F$3</f>
        <v/>
      </c>
      <c r="D5" s="9" t="inlineStr">
        <is>
          <t>Omsetning</t>
        </is>
      </c>
      <c r="E5" s="13">
        <f>SUMIFS(Tbl_Salg[Omsetning],Tbl_Salg[Dato],"&gt;="&amp;$B$10,Tbl_Salg[Dato],"&lt;"&amp;$B$11,Tbl_Salg[Kanal],$B$7,Tbl_Salg[Region],$B$8)</f>
        <v/>
      </c>
      <c r="F5" s="14">
        <f>IF($B$9&lt;2,"",SUMIFS(Tbl_Salg[Omsetning],Tbl_Salg[Dato],"&gt;="&amp;DATE(2026,$B$9-1,1),Tbl_Salg[Dato],"&lt;"&amp;$B$10,Tbl_Salg[Kanal],$B$7,Tbl_Salg[Region],$B$8))</f>
        <v/>
      </c>
      <c r="G5" s="12">
        <f>IF(OR(F5="",F5=0),"",(E5-F5)/F5)</f>
        <v/>
      </c>
      <c r="Q5" t="inlineStr">
        <is>
          <t>Organisk søk</t>
        </is>
      </c>
      <c r="R5" t="inlineStr">
        <is>
          <t>Øst</t>
        </is>
      </c>
      <c r="S5" t="inlineStr">
        <is>
          <t>Januar</t>
        </is>
      </c>
    </row>
    <row r="6">
      <c r="A6" s="9" t="inlineStr">
        <is>
          <t>Måned (Dashboard!I3)</t>
        </is>
      </c>
      <c r="B6" s="10">
        <f>Dashboard!$I$3</f>
        <v/>
      </c>
      <c r="D6" s="9" t="inlineStr">
        <is>
          <t>Kostnad</t>
        </is>
      </c>
      <c r="E6" s="14">
        <f>SUMIFS(Tbl_Salg[Kostnad],Tbl_Salg[Dato],"&gt;="&amp;$B$10,Tbl_Salg[Dato],"&lt;"&amp;$B$11,Tbl_Salg[Kanal],$B$7,Tbl_Salg[Region],$B$8)</f>
        <v/>
      </c>
      <c r="F6" s="14">
        <f>IF($B$9&lt;2,"",SUMIFS(Tbl_Salg[Kostnad],Tbl_Salg[Dato],"&gt;="&amp;DATE(2026,$B$9-1,1),Tbl_Salg[Dato],"&lt;"&amp;$B$10,Tbl_Salg[Kanal],$B$7,Tbl_Salg[Region],$B$8))</f>
        <v/>
      </c>
      <c r="G6" s="12">
        <f>IF(OR(F6="",F6=0),"",(E6-F6)/F6)</f>
        <v/>
      </c>
      <c r="Q6" t="inlineStr">
        <is>
          <t>Betalte annonser</t>
        </is>
      </c>
      <c r="R6" t="inlineStr">
        <is>
          <t>Vest</t>
        </is>
      </c>
      <c r="S6" t="inlineStr">
        <is>
          <t>Februar</t>
        </is>
      </c>
    </row>
    <row r="7">
      <c r="A7" s="9" t="inlineStr">
        <is>
          <t>Kriterium kanal</t>
        </is>
      </c>
      <c r="B7" s="10">
        <f>IF(B4="Alle","*",B4)</f>
        <v/>
      </c>
      <c r="D7" s="9" t="inlineStr">
        <is>
          <t>Bruttofortjeneste</t>
        </is>
      </c>
      <c r="E7" s="14">
        <f>E5-E6</f>
        <v/>
      </c>
      <c r="F7" s="14">
        <f>IF($B$9&lt;2,"",F5-F6)</f>
        <v/>
      </c>
      <c r="G7" s="12">
        <f>IF(OR(F7="",F7=0),"",(E7-F7)/F7)</f>
        <v/>
      </c>
      <c r="Q7" t="inlineStr">
        <is>
          <t>E-post</t>
        </is>
      </c>
      <c r="R7" t="inlineStr">
        <is>
          <t>Midt</t>
        </is>
      </c>
      <c r="S7" t="inlineStr">
        <is>
          <t>Mars</t>
        </is>
      </c>
    </row>
    <row r="8">
      <c r="A8" s="9" t="inlineStr">
        <is>
          <t>Kriterium region</t>
        </is>
      </c>
      <c r="B8" s="10">
        <f>IF(B5="Alle","*",B5)</f>
        <v/>
      </c>
      <c r="D8" s="9" t="inlineStr">
        <is>
          <t>ROAS</t>
        </is>
      </c>
      <c r="E8" s="15">
        <f>IF(E6=0,"",E5/E6)</f>
        <v/>
      </c>
      <c r="F8" s="15">
        <f>IF(OR($B$9&lt;2,F6=0),"",F5/F6)</f>
        <v/>
      </c>
      <c r="G8" s="12">
        <f>IF(OR(F8="",F8=0),"",(E8-F8)/F8)</f>
        <v/>
      </c>
      <c r="Q8" t="inlineStr">
        <is>
          <t>Sosiale medier</t>
        </is>
      </c>
      <c r="R8" t="inlineStr">
        <is>
          <t>Nord</t>
        </is>
      </c>
      <c r="S8" t="inlineStr">
        <is>
          <t>April</t>
        </is>
      </c>
    </row>
    <row r="9">
      <c r="A9" s="9" t="inlineStr">
        <is>
          <t>Månedsnr. (0 = alle)</t>
        </is>
      </c>
      <c r="B9" s="16">
        <f>MATCH(B6,$S$4:$S$10,0)-1</f>
        <v/>
      </c>
      <c r="D9" s="17" t="inlineStr">
        <is>
          <t>E5 er totalsummen KPI-kortet Omsetning peker på (=Kalkyle_Pivoter!E5).</t>
        </is>
      </c>
      <c r="Q9" t="inlineStr">
        <is>
          <t>Direkte trafikk</t>
        </is>
      </c>
      <c r="S9" t="inlineStr">
        <is>
          <t>Mai</t>
        </is>
      </c>
    </row>
    <row r="10">
      <c r="A10" s="9" t="inlineStr">
        <is>
          <t>Periode fra</t>
        </is>
      </c>
      <c r="B10" s="18">
        <f>IF(B9=0,DATE(2026,1,1),DATE(2026,B9,1))</f>
        <v/>
      </c>
      <c r="S10" t="inlineStr">
        <is>
          <t>Juni</t>
        </is>
      </c>
    </row>
    <row r="11">
      <c r="A11" s="9" t="inlineStr">
        <is>
          <t>Periode til (ikke med)</t>
        </is>
      </c>
      <c r="B11" s="18">
        <f>IF(B9=0,DATE(2027,1,1),DATE(2026,B9+1,1))</f>
        <v/>
      </c>
    </row>
    <row r="12">
      <c r="A12" s="19" t="inlineStr">
        <is>
          <t>Omsetning per måned og kanal (valgt region) — tilsvarer pivottabellen i trinn 3</t>
        </is>
      </c>
    </row>
    <row r="13" ht="30" customHeight="1">
      <c r="A13" s="7" t="inlineStr">
        <is>
          <t>Måned</t>
        </is>
      </c>
      <c r="B13" s="7" t="inlineStr">
        <is>
          <t>Organisk søk</t>
        </is>
      </c>
      <c r="C13" s="7" t="inlineStr">
        <is>
          <t>Betalte annonser</t>
        </is>
      </c>
      <c r="D13" s="7" t="inlineStr">
        <is>
          <t>E-post</t>
        </is>
      </c>
      <c r="E13" s="7" t="inlineStr">
        <is>
          <t>Sosiale medier</t>
        </is>
      </c>
      <c r="F13" s="7" t="inlineStr">
        <is>
          <t>Direkte trafikk</t>
        </is>
      </c>
      <c r="G13" s="7" t="inlineStr">
        <is>
          <t>Omsetning (valgt kanal)</t>
        </is>
      </c>
      <c r="H13" s="7" t="inlineStr">
        <is>
          <t>% differanse fra forrige</t>
        </is>
      </c>
      <c r="I13" s="7" t="inlineStr">
        <is>
          <t>Kostnad (valgt kanal)</t>
        </is>
      </c>
      <c r="J13" s="7" t="inlineStr">
        <is>
          <t>Bruttofortjeneste</t>
        </is>
      </c>
      <c r="K13" s="7" t="inlineStr">
        <is>
          <t>ROAS</t>
        </is>
      </c>
      <c r="L13" s="8" t="n"/>
      <c r="M13" s="8" t="n"/>
      <c r="N13" s="8" t="n"/>
      <c r="O13" s="8" t="n"/>
      <c r="P13" s="8" t="n"/>
      <c r="Q13" s="8" t="n"/>
      <c r="R13" s="8" t="n"/>
      <c r="S13" s="8" t="n"/>
    </row>
    <row r="14">
      <c r="A14" s="9" t="inlineStr">
        <is>
          <t>jan. 2026</t>
        </is>
      </c>
      <c r="B14" s="14">
        <f>SUMIFS(Tbl_Salg[Omsetning],Tbl_Salg[Dato],"&gt;="&amp;DATE(2026,1,1),Tbl_Salg[Dato],"&lt;"&amp;DATE(2026,2,1),Tbl_Salg[Kanal],"Organisk søk",Tbl_Salg[Region],$B$8)</f>
        <v/>
      </c>
      <c r="C14" s="14">
        <f>SUMIFS(Tbl_Salg[Omsetning],Tbl_Salg[Dato],"&gt;="&amp;DATE(2026,1,1),Tbl_Salg[Dato],"&lt;"&amp;DATE(2026,2,1),Tbl_Salg[Kanal],"Betalte annonser",Tbl_Salg[Region],$B$8)</f>
        <v/>
      </c>
      <c r="D14" s="14">
        <f>SUMIFS(Tbl_Salg[Omsetning],Tbl_Salg[Dato],"&gt;="&amp;DATE(2026,1,1),Tbl_Salg[Dato],"&lt;"&amp;DATE(2026,2,1),Tbl_Salg[Kanal],"E-post",Tbl_Salg[Region],$B$8)</f>
        <v/>
      </c>
      <c r="E14" s="14">
        <f>SUMIFS(Tbl_Salg[Omsetning],Tbl_Salg[Dato],"&gt;="&amp;DATE(2026,1,1),Tbl_Salg[Dato],"&lt;"&amp;DATE(2026,2,1),Tbl_Salg[Kanal],"Sosiale medier",Tbl_Salg[Region],$B$8)</f>
        <v/>
      </c>
      <c r="F14" s="14">
        <f>SUMIFS(Tbl_Salg[Omsetning],Tbl_Salg[Dato],"&gt;="&amp;DATE(2026,1,1),Tbl_Salg[Dato],"&lt;"&amp;DATE(2026,2,1),Tbl_Salg[Kanal],"Direkte trafikk",Tbl_Salg[Region],$B$8)</f>
        <v/>
      </c>
      <c r="G14" s="14">
        <f>SUMIFS(Tbl_Salg[Omsetning],Tbl_Salg[Dato],"&gt;="&amp;DATE(2026,1,1),Tbl_Salg[Dato],"&lt;"&amp;DATE(2026,2,1),Tbl_Salg[Kanal],$B$7,Tbl_Salg[Region],$B$8)</f>
        <v/>
      </c>
      <c r="H14" s="12" t="inlineStr"/>
      <c r="I14" s="14">
        <f>SUMIFS(Tbl_Salg[Kostnad],Tbl_Salg[Dato],"&gt;="&amp;DATE(2026,1,1),Tbl_Salg[Dato],"&lt;"&amp;DATE(2026,2,1),Tbl_Salg[Kanal],$B$7,Tbl_Salg[Region],$B$8)</f>
        <v/>
      </c>
      <c r="J14" s="14">
        <f>G14-I14</f>
        <v/>
      </c>
      <c r="K14" s="15">
        <f>IF(I14=0,"",G14/I14)</f>
        <v/>
      </c>
    </row>
    <row r="15">
      <c r="A15" s="9" t="inlineStr">
        <is>
          <t>feb. 2026</t>
        </is>
      </c>
      <c r="B15" s="14">
        <f>SUMIFS(Tbl_Salg[Omsetning],Tbl_Salg[Dato],"&gt;="&amp;DATE(2026,2,1),Tbl_Salg[Dato],"&lt;"&amp;DATE(2026,3,1),Tbl_Salg[Kanal],"Organisk søk",Tbl_Salg[Region],$B$8)</f>
        <v/>
      </c>
      <c r="C15" s="14">
        <f>SUMIFS(Tbl_Salg[Omsetning],Tbl_Salg[Dato],"&gt;="&amp;DATE(2026,2,1),Tbl_Salg[Dato],"&lt;"&amp;DATE(2026,3,1),Tbl_Salg[Kanal],"Betalte annonser",Tbl_Salg[Region],$B$8)</f>
        <v/>
      </c>
      <c r="D15" s="14">
        <f>SUMIFS(Tbl_Salg[Omsetning],Tbl_Salg[Dato],"&gt;="&amp;DATE(2026,2,1),Tbl_Salg[Dato],"&lt;"&amp;DATE(2026,3,1),Tbl_Salg[Kanal],"E-post",Tbl_Salg[Region],$B$8)</f>
        <v/>
      </c>
      <c r="E15" s="14">
        <f>SUMIFS(Tbl_Salg[Omsetning],Tbl_Salg[Dato],"&gt;="&amp;DATE(2026,2,1),Tbl_Salg[Dato],"&lt;"&amp;DATE(2026,3,1),Tbl_Salg[Kanal],"Sosiale medier",Tbl_Salg[Region],$B$8)</f>
        <v/>
      </c>
      <c r="F15" s="14">
        <f>SUMIFS(Tbl_Salg[Omsetning],Tbl_Salg[Dato],"&gt;="&amp;DATE(2026,2,1),Tbl_Salg[Dato],"&lt;"&amp;DATE(2026,3,1),Tbl_Salg[Kanal],"Direkte trafikk",Tbl_Salg[Region],$B$8)</f>
        <v/>
      </c>
      <c r="G15" s="14">
        <f>SUMIFS(Tbl_Salg[Omsetning],Tbl_Salg[Dato],"&gt;="&amp;DATE(2026,2,1),Tbl_Salg[Dato],"&lt;"&amp;DATE(2026,3,1),Tbl_Salg[Kanal],$B$7,Tbl_Salg[Region],$B$8)</f>
        <v/>
      </c>
      <c r="H15" s="12">
        <f>IF(OR(G14="",G14=0),"",(G15-G14)/G14)</f>
        <v/>
      </c>
      <c r="I15" s="14">
        <f>SUMIFS(Tbl_Salg[Kostnad],Tbl_Salg[Dato],"&gt;="&amp;DATE(2026,2,1),Tbl_Salg[Dato],"&lt;"&amp;DATE(2026,3,1),Tbl_Salg[Kanal],$B$7,Tbl_Salg[Region],$B$8)</f>
        <v/>
      </c>
      <c r="J15" s="14">
        <f>G15-I15</f>
        <v/>
      </c>
      <c r="K15" s="15">
        <f>IF(I15=0,"",G15/I15)</f>
        <v/>
      </c>
    </row>
    <row r="16">
      <c r="A16" s="9" t="inlineStr">
        <is>
          <t>mar. 2026</t>
        </is>
      </c>
      <c r="B16" s="14">
        <f>SUMIFS(Tbl_Salg[Omsetning],Tbl_Salg[Dato],"&gt;="&amp;DATE(2026,3,1),Tbl_Salg[Dato],"&lt;"&amp;DATE(2026,4,1),Tbl_Salg[Kanal],"Organisk søk",Tbl_Salg[Region],$B$8)</f>
        <v/>
      </c>
      <c r="C16" s="14">
        <f>SUMIFS(Tbl_Salg[Omsetning],Tbl_Salg[Dato],"&gt;="&amp;DATE(2026,3,1),Tbl_Salg[Dato],"&lt;"&amp;DATE(2026,4,1),Tbl_Salg[Kanal],"Betalte annonser",Tbl_Salg[Region],$B$8)</f>
        <v/>
      </c>
      <c r="D16" s="14">
        <f>SUMIFS(Tbl_Salg[Omsetning],Tbl_Salg[Dato],"&gt;="&amp;DATE(2026,3,1),Tbl_Salg[Dato],"&lt;"&amp;DATE(2026,4,1),Tbl_Salg[Kanal],"E-post",Tbl_Salg[Region],$B$8)</f>
        <v/>
      </c>
      <c r="E16" s="14">
        <f>SUMIFS(Tbl_Salg[Omsetning],Tbl_Salg[Dato],"&gt;="&amp;DATE(2026,3,1),Tbl_Salg[Dato],"&lt;"&amp;DATE(2026,4,1),Tbl_Salg[Kanal],"Sosiale medier",Tbl_Salg[Region],$B$8)</f>
        <v/>
      </c>
      <c r="F16" s="14">
        <f>SUMIFS(Tbl_Salg[Omsetning],Tbl_Salg[Dato],"&gt;="&amp;DATE(2026,3,1),Tbl_Salg[Dato],"&lt;"&amp;DATE(2026,4,1),Tbl_Salg[Kanal],"Direkte trafikk",Tbl_Salg[Region],$B$8)</f>
        <v/>
      </c>
      <c r="G16" s="14">
        <f>SUMIFS(Tbl_Salg[Omsetning],Tbl_Salg[Dato],"&gt;="&amp;DATE(2026,3,1),Tbl_Salg[Dato],"&lt;"&amp;DATE(2026,4,1),Tbl_Salg[Kanal],$B$7,Tbl_Salg[Region],$B$8)</f>
        <v/>
      </c>
      <c r="H16" s="12">
        <f>IF(OR(G15="",G15=0),"",(G16-G15)/G15)</f>
        <v/>
      </c>
      <c r="I16" s="14">
        <f>SUMIFS(Tbl_Salg[Kostnad],Tbl_Salg[Dato],"&gt;="&amp;DATE(2026,3,1),Tbl_Salg[Dato],"&lt;"&amp;DATE(2026,4,1),Tbl_Salg[Kanal],$B$7,Tbl_Salg[Region],$B$8)</f>
        <v/>
      </c>
      <c r="J16" s="14">
        <f>G16-I16</f>
        <v/>
      </c>
      <c r="K16" s="15">
        <f>IF(I16=0,"",G16/I16)</f>
        <v/>
      </c>
    </row>
    <row r="17">
      <c r="A17" s="9" t="inlineStr">
        <is>
          <t>apr. 2026</t>
        </is>
      </c>
      <c r="B17" s="14">
        <f>SUMIFS(Tbl_Salg[Omsetning],Tbl_Salg[Dato],"&gt;="&amp;DATE(2026,4,1),Tbl_Salg[Dato],"&lt;"&amp;DATE(2026,5,1),Tbl_Salg[Kanal],"Organisk søk",Tbl_Salg[Region],$B$8)</f>
        <v/>
      </c>
      <c r="C17" s="14">
        <f>SUMIFS(Tbl_Salg[Omsetning],Tbl_Salg[Dato],"&gt;="&amp;DATE(2026,4,1),Tbl_Salg[Dato],"&lt;"&amp;DATE(2026,5,1),Tbl_Salg[Kanal],"Betalte annonser",Tbl_Salg[Region],$B$8)</f>
        <v/>
      </c>
      <c r="D17" s="14">
        <f>SUMIFS(Tbl_Salg[Omsetning],Tbl_Salg[Dato],"&gt;="&amp;DATE(2026,4,1),Tbl_Salg[Dato],"&lt;"&amp;DATE(2026,5,1),Tbl_Salg[Kanal],"E-post",Tbl_Salg[Region],$B$8)</f>
        <v/>
      </c>
      <c r="E17" s="14">
        <f>SUMIFS(Tbl_Salg[Omsetning],Tbl_Salg[Dato],"&gt;="&amp;DATE(2026,4,1),Tbl_Salg[Dato],"&lt;"&amp;DATE(2026,5,1),Tbl_Salg[Kanal],"Sosiale medier",Tbl_Salg[Region],$B$8)</f>
        <v/>
      </c>
      <c r="F17" s="14">
        <f>SUMIFS(Tbl_Salg[Omsetning],Tbl_Salg[Dato],"&gt;="&amp;DATE(2026,4,1),Tbl_Salg[Dato],"&lt;"&amp;DATE(2026,5,1),Tbl_Salg[Kanal],"Direkte trafikk",Tbl_Salg[Region],$B$8)</f>
        <v/>
      </c>
      <c r="G17" s="14">
        <f>SUMIFS(Tbl_Salg[Omsetning],Tbl_Salg[Dato],"&gt;="&amp;DATE(2026,4,1),Tbl_Salg[Dato],"&lt;"&amp;DATE(2026,5,1),Tbl_Salg[Kanal],$B$7,Tbl_Salg[Region],$B$8)</f>
        <v/>
      </c>
      <c r="H17" s="12">
        <f>IF(OR(G16="",G16=0),"",(G17-G16)/G16)</f>
        <v/>
      </c>
      <c r="I17" s="14">
        <f>SUMIFS(Tbl_Salg[Kostnad],Tbl_Salg[Dato],"&gt;="&amp;DATE(2026,4,1),Tbl_Salg[Dato],"&lt;"&amp;DATE(2026,5,1),Tbl_Salg[Kanal],$B$7,Tbl_Salg[Region],$B$8)</f>
        <v/>
      </c>
      <c r="J17" s="14">
        <f>G17-I17</f>
        <v/>
      </c>
      <c r="K17" s="15">
        <f>IF(I17=0,"",G17/I17)</f>
        <v/>
      </c>
    </row>
    <row r="18">
      <c r="A18" s="9" t="inlineStr">
        <is>
          <t>mai 2026</t>
        </is>
      </c>
      <c r="B18" s="14">
        <f>SUMIFS(Tbl_Salg[Omsetning],Tbl_Salg[Dato],"&gt;="&amp;DATE(2026,5,1),Tbl_Salg[Dato],"&lt;"&amp;DATE(2026,6,1),Tbl_Salg[Kanal],"Organisk søk",Tbl_Salg[Region],$B$8)</f>
        <v/>
      </c>
      <c r="C18" s="14">
        <f>SUMIFS(Tbl_Salg[Omsetning],Tbl_Salg[Dato],"&gt;="&amp;DATE(2026,5,1),Tbl_Salg[Dato],"&lt;"&amp;DATE(2026,6,1),Tbl_Salg[Kanal],"Betalte annonser",Tbl_Salg[Region],$B$8)</f>
        <v/>
      </c>
      <c r="D18" s="14">
        <f>SUMIFS(Tbl_Salg[Omsetning],Tbl_Salg[Dato],"&gt;="&amp;DATE(2026,5,1),Tbl_Salg[Dato],"&lt;"&amp;DATE(2026,6,1),Tbl_Salg[Kanal],"E-post",Tbl_Salg[Region],$B$8)</f>
        <v/>
      </c>
      <c r="E18" s="14">
        <f>SUMIFS(Tbl_Salg[Omsetning],Tbl_Salg[Dato],"&gt;="&amp;DATE(2026,5,1),Tbl_Salg[Dato],"&lt;"&amp;DATE(2026,6,1),Tbl_Salg[Kanal],"Sosiale medier",Tbl_Salg[Region],$B$8)</f>
        <v/>
      </c>
      <c r="F18" s="14">
        <f>SUMIFS(Tbl_Salg[Omsetning],Tbl_Salg[Dato],"&gt;="&amp;DATE(2026,5,1),Tbl_Salg[Dato],"&lt;"&amp;DATE(2026,6,1),Tbl_Salg[Kanal],"Direkte trafikk",Tbl_Salg[Region],$B$8)</f>
        <v/>
      </c>
      <c r="G18" s="14">
        <f>SUMIFS(Tbl_Salg[Omsetning],Tbl_Salg[Dato],"&gt;="&amp;DATE(2026,5,1),Tbl_Salg[Dato],"&lt;"&amp;DATE(2026,6,1),Tbl_Salg[Kanal],$B$7,Tbl_Salg[Region],$B$8)</f>
        <v/>
      </c>
      <c r="H18" s="12">
        <f>IF(OR(G17="",G17=0),"",(G18-G17)/G17)</f>
        <v/>
      </c>
      <c r="I18" s="14">
        <f>SUMIFS(Tbl_Salg[Kostnad],Tbl_Salg[Dato],"&gt;="&amp;DATE(2026,5,1),Tbl_Salg[Dato],"&lt;"&amp;DATE(2026,6,1),Tbl_Salg[Kanal],$B$7,Tbl_Salg[Region],$B$8)</f>
        <v/>
      </c>
      <c r="J18" s="14">
        <f>G18-I18</f>
        <v/>
      </c>
      <c r="K18" s="15">
        <f>IF(I18=0,"",G18/I18)</f>
        <v/>
      </c>
    </row>
    <row r="19">
      <c r="A19" s="9" t="inlineStr">
        <is>
          <t>jun. 2026</t>
        </is>
      </c>
      <c r="B19" s="14">
        <f>SUMIFS(Tbl_Salg[Omsetning],Tbl_Salg[Dato],"&gt;="&amp;DATE(2026,6,1),Tbl_Salg[Dato],"&lt;"&amp;DATE(2026,7,1),Tbl_Salg[Kanal],"Organisk søk",Tbl_Salg[Region],$B$8)</f>
        <v/>
      </c>
      <c r="C19" s="14">
        <f>SUMIFS(Tbl_Salg[Omsetning],Tbl_Salg[Dato],"&gt;="&amp;DATE(2026,6,1),Tbl_Salg[Dato],"&lt;"&amp;DATE(2026,7,1),Tbl_Salg[Kanal],"Betalte annonser",Tbl_Salg[Region],$B$8)</f>
        <v/>
      </c>
      <c r="D19" s="14">
        <f>SUMIFS(Tbl_Salg[Omsetning],Tbl_Salg[Dato],"&gt;="&amp;DATE(2026,6,1),Tbl_Salg[Dato],"&lt;"&amp;DATE(2026,7,1),Tbl_Salg[Kanal],"E-post",Tbl_Salg[Region],$B$8)</f>
        <v/>
      </c>
      <c r="E19" s="14">
        <f>SUMIFS(Tbl_Salg[Omsetning],Tbl_Salg[Dato],"&gt;="&amp;DATE(2026,6,1),Tbl_Salg[Dato],"&lt;"&amp;DATE(2026,7,1),Tbl_Salg[Kanal],"Sosiale medier",Tbl_Salg[Region],$B$8)</f>
        <v/>
      </c>
      <c r="F19" s="14">
        <f>SUMIFS(Tbl_Salg[Omsetning],Tbl_Salg[Dato],"&gt;="&amp;DATE(2026,6,1),Tbl_Salg[Dato],"&lt;"&amp;DATE(2026,7,1),Tbl_Salg[Kanal],"Direkte trafikk",Tbl_Salg[Region],$B$8)</f>
        <v/>
      </c>
      <c r="G19" s="14">
        <f>SUMIFS(Tbl_Salg[Omsetning],Tbl_Salg[Dato],"&gt;="&amp;DATE(2026,6,1),Tbl_Salg[Dato],"&lt;"&amp;DATE(2026,7,1),Tbl_Salg[Kanal],$B$7,Tbl_Salg[Region],$B$8)</f>
        <v/>
      </c>
      <c r="H19" s="12">
        <f>IF(OR(G18="",G18=0),"",(G19-G18)/G18)</f>
        <v/>
      </c>
      <c r="I19" s="14">
        <f>SUMIFS(Tbl_Salg[Kostnad],Tbl_Salg[Dato],"&gt;="&amp;DATE(2026,6,1),Tbl_Salg[Dato],"&lt;"&amp;DATE(2026,7,1),Tbl_Salg[Kanal],$B$7,Tbl_Salg[Region],$B$8)</f>
        <v/>
      </c>
      <c r="J19" s="14">
        <f>G19-I19</f>
        <v/>
      </c>
      <c r="K19" s="15">
        <f>IF(I19=0,"",G19/I19)</f>
        <v/>
      </c>
    </row>
    <row r="20">
      <c r="A20" s="20" t="inlineStr">
        <is>
          <t>Totalt</t>
        </is>
      </c>
      <c r="B20" s="13">
        <f>SUM(B14:B19)</f>
        <v/>
      </c>
      <c r="C20" s="13">
        <f>SUM(C14:C19)</f>
        <v/>
      </c>
      <c r="D20" s="13">
        <f>SUM(D14:D19)</f>
        <v/>
      </c>
      <c r="E20" s="13">
        <f>SUM(E14:E19)</f>
        <v/>
      </c>
      <c r="F20" s="13">
        <f>SUM(F14:F19)</f>
        <v/>
      </c>
      <c r="G20" s="13">
        <f>SUM(G14:G19)</f>
        <v/>
      </c>
      <c r="H20" s="9" t="n"/>
      <c r="I20" s="13">
        <f>SUM(I14:I19)</f>
        <v/>
      </c>
      <c r="J20" s="13">
        <f>SUM(J14:J19)</f>
        <v/>
      </c>
      <c r="K20" s="21">
        <f>IF(I20=0,"",G20/I20)</f>
        <v/>
      </c>
    </row>
    <row r="22">
      <c r="A22" s="19" t="inlineStr">
        <is>
          <t>Per kanal (valgt måned og region)</t>
        </is>
      </c>
    </row>
    <row r="23">
      <c r="A23" s="22" t="inlineStr">
        <is>
          <t>Kanal</t>
        </is>
      </c>
      <c r="B23" s="22" t="inlineStr">
        <is>
          <t>Omsetning</t>
        </is>
      </c>
      <c r="C23" s="22" t="inlineStr">
        <is>
          <t>Kostnad</t>
        </is>
      </c>
      <c r="D23" s="22" t="inlineStr">
        <is>
          <t>Bruttofortjeneste</t>
        </is>
      </c>
      <c r="E23" s="22" t="inlineStr">
        <is>
          <t>ROAS</t>
        </is>
      </c>
    </row>
    <row r="24">
      <c r="A24" s="9" t="inlineStr">
        <is>
          <t>Organisk søk</t>
        </is>
      </c>
      <c r="B24" s="14">
        <f>SUMIFS(Tbl_Salg[Omsetning],Tbl_Salg[Dato],"&gt;="&amp;$B$10,Tbl_Salg[Dato],"&lt;"&amp;$B$11,Tbl_Salg[Region],$B$8,Tbl_Salg[Kanal],A24)</f>
        <v/>
      </c>
      <c r="C24" s="14">
        <f>SUMIFS(Tbl_Salg[Kostnad],Tbl_Salg[Dato],"&gt;="&amp;$B$10,Tbl_Salg[Dato],"&lt;"&amp;$B$11,Tbl_Salg[Region],$B$8,Tbl_Salg[Kanal],A24)</f>
        <v/>
      </c>
      <c r="D24" s="14">
        <f>B24-C24</f>
        <v/>
      </c>
      <c r="E24" s="15">
        <f>IF(C24=0,"",B24/C24)</f>
        <v/>
      </c>
    </row>
    <row r="25">
      <c r="A25" s="9" t="inlineStr">
        <is>
          <t>Betalte annonser</t>
        </is>
      </c>
      <c r="B25" s="14">
        <f>SUMIFS(Tbl_Salg[Omsetning],Tbl_Salg[Dato],"&gt;="&amp;$B$10,Tbl_Salg[Dato],"&lt;"&amp;$B$11,Tbl_Salg[Region],$B$8,Tbl_Salg[Kanal],A25)</f>
        <v/>
      </c>
      <c r="C25" s="14">
        <f>SUMIFS(Tbl_Salg[Kostnad],Tbl_Salg[Dato],"&gt;="&amp;$B$10,Tbl_Salg[Dato],"&lt;"&amp;$B$11,Tbl_Salg[Region],$B$8,Tbl_Salg[Kanal],A25)</f>
        <v/>
      </c>
      <c r="D25" s="14">
        <f>B25-C25</f>
        <v/>
      </c>
      <c r="E25" s="15">
        <f>IF(C25=0,"",B25/C25)</f>
        <v/>
      </c>
    </row>
    <row r="26">
      <c r="A26" s="9" t="inlineStr">
        <is>
          <t>E-post</t>
        </is>
      </c>
      <c r="B26" s="14">
        <f>SUMIFS(Tbl_Salg[Omsetning],Tbl_Salg[Dato],"&gt;="&amp;$B$10,Tbl_Salg[Dato],"&lt;"&amp;$B$11,Tbl_Salg[Region],$B$8,Tbl_Salg[Kanal],A26)</f>
        <v/>
      </c>
      <c r="C26" s="14">
        <f>SUMIFS(Tbl_Salg[Kostnad],Tbl_Salg[Dato],"&gt;="&amp;$B$10,Tbl_Salg[Dato],"&lt;"&amp;$B$11,Tbl_Salg[Region],$B$8,Tbl_Salg[Kanal],A26)</f>
        <v/>
      </c>
      <c r="D26" s="14">
        <f>B26-C26</f>
        <v/>
      </c>
      <c r="E26" s="15">
        <f>IF(C26=0,"",B26/C26)</f>
        <v/>
      </c>
    </row>
    <row r="27">
      <c r="A27" s="9" t="inlineStr">
        <is>
          <t>Sosiale medier</t>
        </is>
      </c>
      <c r="B27" s="14">
        <f>SUMIFS(Tbl_Salg[Omsetning],Tbl_Salg[Dato],"&gt;="&amp;$B$10,Tbl_Salg[Dato],"&lt;"&amp;$B$11,Tbl_Salg[Region],$B$8,Tbl_Salg[Kanal],A27)</f>
        <v/>
      </c>
      <c r="C27" s="14">
        <f>SUMIFS(Tbl_Salg[Kostnad],Tbl_Salg[Dato],"&gt;="&amp;$B$10,Tbl_Salg[Dato],"&lt;"&amp;$B$11,Tbl_Salg[Region],$B$8,Tbl_Salg[Kanal],A27)</f>
        <v/>
      </c>
      <c r="D27" s="14">
        <f>B27-C27</f>
        <v/>
      </c>
      <c r="E27" s="15">
        <f>IF(C27=0,"",B27/C27)</f>
        <v/>
      </c>
    </row>
    <row r="28">
      <c r="A28" s="9" t="inlineStr">
        <is>
          <t>Direkte trafikk</t>
        </is>
      </c>
      <c r="B28" s="14">
        <f>SUMIFS(Tbl_Salg[Omsetning],Tbl_Salg[Dato],"&gt;="&amp;$B$10,Tbl_Salg[Dato],"&lt;"&amp;$B$11,Tbl_Salg[Region],$B$8,Tbl_Salg[Kanal],A28)</f>
        <v/>
      </c>
      <c r="C28" s="14">
        <f>SUMIFS(Tbl_Salg[Kostnad],Tbl_Salg[Dato],"&gt;="&amp;$B$10,Tbl_Salg[Dato],"&lt;"&amp;$B$11,Tbl_Salg[Region],$B$8,Tbl_Salg[Kanal],A28)</f>
        <v/>
      </c>
      <c r="D28" s="14">
        <f>B28-C28</f>
        <v/>
      </c>
      <c r="E28" s="15">
        <f>IF(C28=0,"",B28/C28)</f>
        <v/>
      </c>
    </row>
    <row r="30">
      <c r="A30" s="19" t="inlineStr">
        <is>
          <t>Per region (valgt måned og kanal)</t>
        </is>
      </c>
    </row>
    <row r="31">
      <c r="A31" s="22" t="inlineStr">
        <is>
          <t>Region</t>
        </is>
      </c>
      <c r="B31" s="22" t="inlineStr">
        <is>
          <t>Omsetning</t>
        </is>
      </c>
      <c r="C31" s="22" t="inlineStr">
        <is>
          <t>Kostnad</t>
        </is>
      </c>
      <c r="D31" s="22" t="inlineStr">
        <is>
          <t>Bruttofortjeneste</t>
        </is>
      </c>
      <c r="E31" s="22" t="inlineStr">
        <is>
          <t>ROAS</t>
        </is>
      </c>
    </row>
    <row r="32">
      <c r="A32" s="9" t="inlineStr">
        <is>
          <t>Øst</t>
        </is>
      </c>
      <c r="B32" s="14">
        <f>SUMIFS(Tbl_Salg[Omsetning],Tbl_Salg[Dato],"&gt;="&amp;$B$10,Tbl_Salg[Dato],"&lt;"&amp;$B$11,Tbl_Salg[Kanal],$B$7,Tbl_Salg[Region],A32)</f>
        <v/>
      </c>
      <c r="C32" s="14">
        <f>SUMIFS(Tbl_Salg[Kostnad],Tbl_Salg[Dato],"&gt;="&amp;$B$10,Tbl_Salg[Dato],"&lt;"&amp;$B$11,Tbl_Salg[Kanal],$B$7,Tbl_Salg[Region],A32)</f>
        <v/>
      </c>
      <c r="D32" s="14">
        <f>B32-C32</f>
        <v/>
      </c>
      <c r="E32" s="15">
        <f>IF(C32=0,"",B32/C32)</f>
        <v/>
      </c>
    </row>
    <row r="33">
      <c r="A33" s="9" t="inlineStr">
        <is>
          <t>Vest</t>
        </is>
      </c>
      <c r="B33" s="14">
        <f>SUMIFS(Tbl_Salg[Omsetning],Tbl_Salg[Dato],"&gt;="&amp;$B$10,Tbl_Salg[Dato],"&lt;"&amp;$B$11,Tbl_Salg[Kanal],$B$7,Tbl_Salg[Region],A33)</f>
        <v/>
      </c>
      <c r="C33" s="14">
        <f>SUMIFS(Tbl_Salg[Kostnad],Tbl_Salg[Dato],"&gt;="&amp;$B$10,Tbl_Salg[Dato],"&lt;"&amp;$B$11,Tbl_Salg[Kanal],$B$7,Tbl_Salg[Region],A33)</f>
        <v/>
      </c>
      <c r="D33" s="14">
        <f>B33-C33</f>
        <v/>
      </c>
      <c r="E33" s="15">
        <f>IF(C33=0,"",B33/C33)</f>
        <v/>
      </c>
    </row>
    <row r="34">
      <c r="A34" s="9" t="inlineStr">
        <is>
          <t>Midt</t>
        </is>
      </c>
      <c r="B34" s="14">
        <f>SUMIFS(Tbl_Salg[Omsetning],Tbl_Salg[Dato],"&gt;="&amp;$B$10,Tbl_Salg[Dato],"&lt;"&amp;$B$11,Tbl_Salg[Kanal],$B$7,Tbl_Salg[Region],A34)</f>
        <v/>
      </c>
      <c r="C34" s="14">
        <f>SUMIFS(Tbl_Salg[Kostnad],Tbl_Salg[Dato],"&gt;="&amp;$B$10,Tbl_Salg[Dato],"&lt;"&amp;$B$11,Tbl_Salg[Kanal],$B$7,Tbl_Salg[Region],A34)</f>
        <v/>
      </c>
      <c r="D34" s="14">
        <f>B34-C34</f>
        <v/>
      </c>
      <c r="E34" s="15">
        <f>IF(C34=0,"",B34/C34)</f>
        <v/>
      </c>
    </row>
    <row r="35">
      <c r="A35" s="9" t="inlineStr">
        <is>
          <t>Nord</t>
        </is>
      </c>
      <c r="B35" s="14">
        <f>SUMIFS(Tbl_Salg[Omsetning],Tbl_Salg[Dato],"&gt;="&amp;$B$10,Tbl_Salg[Dato],"&lt;"&amp;$B$11,Tbl_Salg[Kanal],$B$7,Tbl_Salg[Region],A35)</f>
        <v/>
      </c>
      <c r="C35" s="14">
        <f>SUMIFS(Tbl_Salg[Kostnad],Tbl_Salg[Dato],"&gt;="&amp;$B$10,Tbl_Salg[Dato],"&lt;"&amp;$B$11,Tbl_Salg[Kanal],$B$7,Tbl_Salg[Region],A35)</f>
        <v/>
      </c>
      <c r="D35" s="14">
        <f>B35-C35</f>
        <v/>
      </c>
      <c r="E35" s="15">
        <f>IF(C35=0,"",B35/C35)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1" gridLines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Q35"/>
  <sheetViews>
    <sheetView showGridLines="0" showRowColHeaders="0" tabSelected="1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2" customWidth="1" min="18" max="18"/>
  </cols>
  <sheetData>
    <row r="2" ht="30" customHeight="1">
      <c r="B2" s="23" t="inlineStr">
        <is>
          <t>Salgsdashboard — omsetning, kostnad og ROAS 2026</t>
        </is>
      </c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4" t="n"/>
      <c r="M2" s="25" t="inlineStr">
        <is>
          <t>Hypotetisk eksempel — orova.vn</t>
        </is>
      </c>
    </row>
    <row r="3" ht="24" customHeight="1">
      <c r="B3" s="26" t="inlineStr">
        <is>
          <t>Kanal</t>
        </is>
      </c>
      <c r="C3" s="27" t="inlineStr">
        <is>
          <t>Alle</t>
        </is>
      </c>
      <c r="D3" s="28" t="n"/>
      <c r="E3" s="26" t="inlineStr">
        <is>
          <t>Region</t>
        </is>
      </c>
      <c r="F3" s="27" t="inlineStr">
        <is>
          <t>Alle</t>
        </is>
      </c>
      <c r="G3" s="28" t="n"/>
      <c r="H3" s="26" t="inlineStr">
        <is>
          <t>Måned</t>
        </is>
      </c>
      <c r="I3" s="27" t="inlineStr">
        <is>
          <t>Alle</t>
        </is>
      </c>
      <c r="J3" s="28" t="n"/>
      <c r="K3" s="29" t="inlineStr">
        <is>
          <t>← velg i nedtrekkslistene (Datavalidering)</t>
        </is>
      </c>
      <c r="L3" s="24" t="n"/>
      <c r="M3" s="24" t="n"/>
      <c r="N3" s="24" t="n"/>
      <c r="O3" s="24" t="n"/>
      <c r="P3" s="24" t="n"/>
      <c r="Q3" s="24" t="n"/>
    </row>
    <row r="4" ht="8" customHeight="1">
      <c r="B4" s="24" t="n"/>
      <c r="C4" s="24" t="n"/>
      <c r="D4" s="24" t="n"/>
      <c r="E4" s="24" t="n"/>
      <c r="F4" s="24" t="n"/>
      <c r="G4" s="24" t="n"/>
      <c r="H4" s="24" t="n"/>
      <c r="I4" s="24" t="n"/>
      <c r="J4" s="24" t="n"/>
      <c r="K4" s="24" t="n"/>
      <c r="L4" s="24" t="n"/>
      <c r="M4" s="24" t="n"/>
      <c r="N4" s="24" t="n"/>
      <c r="O4" s="24" t="n"/>
      <c r="P4" s="24" t="n"/>
      <c r="Q4" s="24" t="n"/>
    </row>
    <row r="5" ht="20" customHeight="1">
      <c r="B5" s="30" t="inlineStr">
        <is>
          <t>OMSETNING</t>
        </is>
      </c>
      <c r="C5" s="31" t="n"/>
      <c r="D5" s="31" t="n"/>
      <c r="E5" s="32" t="n"/>
      <c r="F5" s="30" t="inlineStr">
        <is>
          <t>KOSTNAD</t>
        </is>
      </c>
      <c r="G5" s="31" t="n"/>
      <c r="H5" s="31" t="n"/>
      <c r="I5" s="32" t="n"/>
      <c r="J5" s="30" t="inlineStr">
        <is>
          <t>BRUTTOFORTJENESTE</t>
        </is>
      </c>
      <c r="K5" s="31" t="n"/>
      <c r="L5" s="31" t="n"/>
      <c r="M5" s="32" t="n"/>
      <c r="N5" s="30" t="inlineStr">
        <is>
          <t>ROAS</t>
        </is>
      </c>
      <c r="O5" s="31" t="n"/>
      <c r="P5" s="31" t="n"/>
      <c r="Q5" s="32" t="n"/>
    </row>
    <row r="6" ht="38" customHeight="1">
      <c r="B6" s="33">
        <f>Kalkyle_Pivoter!$E$5</f>
        <v/>
      </c>
      <c r="C6" s="34" t="n"/>
      <c r="D6" s="34" t="n"/>
      <c r="E6" s="35" t="n"/>
      <c r="F6" s="33">
        <f>Kalkyle_Pivoter!$E$6</f>
        <v/>
      </c>
      <c r="G6" s="34" t="n"/>
      <c r="H6" s="34" t="n"/>
      <c r="I6" s="35" t="n"/>
      <c r="J6" s="33">
        <f>Kalkyle_Pivoter!$E$7</f>
        <v/>
      </c>
      <c r="K6" s="34" t="n"/>
      <c r="L6" s="34" t="n"/>
      <c r="M6" s="35" t="n"/>
      <c r="N6" s="36">
        <f>Kalkyle_Pivoter!$E$8</f>
        <v/>
      </c>
      <c r="O6" s="34" t="n"/>
      <c r="P6" s="34" t="n"/>
      <c r="Q6" s="35" t="n"/>
    </row>
    <row r="7" ht="20" customHeight="1">
      <c r="B7" s="37">
        <f>IF(Kalkyle_Pivoter!$G$5="","Endring vises når feb.–jun. er valgt",Kalkyle_Pivoter!$G$5)</f>
        <v/>
      </c>
      <c r="C7" s="38" t="n"/>
      <c r="D7" s="38" t="n"/>
      <c r="E7" s="39" t="n"/>
      <c r="F7" s="37">
        <f>IF(Kalkyle_Pivoter!$G$6="","Endring vises når feb.–jun. er valgt",Kalkyle_Pivoter!$G$6)</f>
        <v/>
      </c>
      <c r="G7" s="38" t="n"/>
      <c r="H7" s="38" t="n"/>
      <c r="I7" s="39" t="n"/>
      <c r="J7" s="37">
        <f>IF(Kalkyle_Pivoter!$G$7="","Endring vises når feb.–jun. er valgt",Kalkyle_Pivoter!$G$7)</f>
        <v/>
      </c>
      <c r="K7" s="38" t="n"/>
      <c r="L7" s="38" t="n"/>
      <c r="M7" s="39" t="n"/>
      <c r="N7" s="37">
        <f>IF(Kalkyle_Pivoter!$G$8="","Endring vises når feb.–jun. er valgt",Kalkyle_Pivoter!$G$8)</f>
        <v/>
      </c>
      <c r="O7" s="38" t="n"/>
      <c r="P7" s="38" t="n"/>
      <c r="Q7" s="39" t="n"/>
    </row>
    <row r="8">
      <c r="B8" s="24" t="n"/>
      <c r="C8" s="24" t="n"/>
      <c r="D8" s="24" t="n"/>
      <c r="E8" s="24" t="n"/>
      <c r="F8" s="24" t="n"/>
      <c r="G8" s="24" t="n"/>
      <c r="H8" s="24" t="n"/>
      <c r="I8" s="24" t="n"/>
      <c r="J8" s="24" t="n"/>
      <c r="K8" s="24" t="n"/>
      <c r="L8" s="24" t="n"/>
      <c r="M8" s="24" t="n"/>
      <c r="N8" s="24" t="n"/>
      <c r="O8" s="24" t="n"/>
      <c r="P8" s="24" t="n"/>
      <c r="Q8" s="24" t="n"/>
    </row>
    <row r="9">
      <c r="B9" s="24" t="n"/>
      <c r="C9" s="24" t="n"/>
      <c r="D9" s="24" t="n"/>
      <c r="E9" s="24" t="n"/>
      <c r="F9" s="24" t="n"/>
      <c r="G9" s="24" t="n"/>
      <c r="H9" s="24" t="n"/>
      <c r="I9" s="24" t="n"/>
      <c r="J9" s="24" t="n"/>
      <c r="K9" s="24" t="n"/>
      <c r="L9" s="24" t="n"/>
      <c r="M9" s="24" t="n"/>
      <c r="N9" s="24" t="n"/>
      <c r="O9" s="40" t="inlineStr">
        <is>
          <t>VALGT FILTER</t>
        </is>
      </c>
      <c r="P9" s="41" t="n"/>
      <c r="Q9" s="41" t="n"/>
    </row>
    <row r="10">
      <c r="B10" s="24" t="n"/>
      <c r="C10" s="24" t="n"/>
      <c r="D10" s="24" t="n"/>
      <c r="E10" s="24" t="n"/>
      <c r="F10" s="24" t="n"/>
      <c r="G10" s="24" t="n"/>
      <c r="H10" s="24" t="n"/>
      <c r="I10" s="24" t="n"/>
      <c r="J10" s="24" t="n"/>
      <c r="K10" s="24" t="n"/>
      <c r="L10" s="24" t="n"/>
      <c r="M10" s="24" t="n"/>
      <c r="N10" s="24" t="n"/>
      <c r="O10" s="42" t="inlineStr">
        <is>
          <t>Kanal</t>
        </is>
      </c>
      <c r="P10" s="41" t="n"/>
      <c r="Q10" s="41" t="n"/>
    </row>
    <row r="11">
      <c r="B11" s="24" t="n"/>
      <c r="C11" s="24" t="n"/>
      <c r="D11" s="24" t="n"/>
      <c r="E11" s="24" t="n"/>
      <c r="F11" s="24" t="n"/>
      <c r="G11" s="24" t="n"/>
      <c r="H11" s="24" t="n"/>
      <c r="I11" s="24" t="n"/>
      <c r="J11" s="24" t="n"/>
      <c r="K11" s="24" t="n"/>
      <c r="L11" s="24" t="n"/>
      <c r="M11" s="24" t="n"/>
      <c r="N11" s="24" t="n"/>
      <c r="O11" s="43">
        <f>$C$3</f>
        <v/>
      </c>
    </row>
    <row r="12">
      <c r="B12" s="24" t="n"/>
      <c r="C12" s="24" t="n"/>
      <c r="D12" s="24" t="n"/>
      <c r="E12" s="24" t="n"/>
      <c r="F12" s="24" t="n"/>
      <c r="G12" s="24" t="n"/>
      <c r="H12" s="24" t="n"/>
      <c r="I12" s="24" t="n"/>
      <c r="J12" s="24" t="n"/>
      <c r="K12" s="24" t="n"/>
      <c r="L12" s="24" t="n"/>
      <c r="M12" s="24" t="n"/>
      <c r="N12" s="24" t="n"/>
      <c r="O12" s="42" t="inlineStr">
        <is>
          <t>Region</t>
        </is>
      </c>
      <c r="P12" s="41" t="n"/>
      <c r="Q12" s="41" t="n"/>
    </row>
    <row r="13">
      <c r="B13" s="24" t="n"/>
      <c r="C13" s="24" t="n"/>
      <c r="D13" s="24" t="n"/>
      <c r="E13" s="24" t="n"/>
      <c r="F13" s="24" t="n"/>
      <c r="G13" s="24" t="n"/>
      <c r="H13" s="24" t="n"/>
      <c r="I13" s="24" t="n"/>
      <c r="J13" s="24" t="n"/>
      <c r="K13" s="24" t="n"/>
      <c r="L13" s="24" t="n"/>
      <c r="M13" s="24" t="n"/>
      <c r="N13" s="24" t="n"/>
      <c r="O13" s="43">
        <f>$F$3</f>
        <v/>
      </c>
    </row>
    <row r="14">
      <c r="B14" s="24" t="n"/>
      <c r="C14" s="24" t="n"/>
      <c r="D14" s="24" t="n"/>
      <c r="E14" s="24" t="n"/>
      <c r="F14" s="24" t="n"/>
      <c r="G14" s="24" t="n"/>
      <c r="H14" s="24" t="n"/>
      <c r="I14" s="24" t="n"/>
      <c r="J14" s="24" t="n"/>
      <c r="K14" s="24" t="n"/>
      <c r="L14" s="24" t="n"/>
      <c r="M14" s="24" t="n"/>
      <c r="N14" s="24" t="n"/>
      <c r="O14" s="42" t="inlineStr">
        <is>
          <t>Måned</t>
        </is>
      </c>
      <c r="P14" s="41" t="n"/>
      <c r="Q14" s="41" t="n"/>
    </row>
    <row r="15">
      <c r="B15" s="24" t="n"/>
      <c r="C15" s="24" t="n"/>
      <c r="D15" s="24" t="n"/>
      <c r="E15" s="24" t="n"/>
      <c r="F15" s="24" t="n"/>
      <c r="G15" s="24" t="n"/>
      <c r="H15" s="24" t="n"/>
      <c r="I15" s="24" t="n"/>
      <c r="J15" s="24" t="n"/>
      <c r="K15" s="24" t="n"/>
      <c r="L15" s="24" t="n"/>
      <c r="M15" s="24" t="n"/>
      <c r="N15" s="24" t="n"/>
      <c r="O15" s="43">
        <f>$I$3</f>
        <v/>
      </c>
    </row>
    <row r="16">
      <c r="B16" s="24" t="n"/>
      <c r="C16" s="24" t="n"/>
      <c r="D16" s="24" t="n"/>
      <c r="E16" s="24" t="n"/>
      <c r="F16" s="24" t="n"/>
      <c r="G16" s="24" t="n"/>
      <c r="H16" s="24" t="n"/>
      <c r="I16" s="24" t="n"/>
      <c r="J16" s="24" t="n"/>
      <c r="K16" s="24" t="n"/>
      <c r="L16" s="24" t="n"/>
      <c r="M16" s="24" t="n"/>
      <c r="N16" s="24" t="n"/>
      <c r="O16" s="41" t="n"/>
      <c r="P16" s="41" t="n"/>
      <c r="Q16" s="41" t="n"/>
    </row>
    <row r="17">
      <c r="B17" s="24" t="n"/>
      <c r="C17" s="24" t="n"/>
      <c r="D17" s="24" t="n"/>
      <c r="E17" s="24" t="n"/>
      <c r="F17" s="24" t="n"/>
      <c r="G17" s="24" t="n"/>
      <c r="H17" s="24" t="n"/>
      <c r="I17" s="24" t="n"/>
      <c r="J17" s="24" t="n"/>
      <c r="K17" s="24" t="n"/>
      <c r="L17" s="24" t="n"/>
      <c r="M17" s="24" t="n"/>
      <c r="N17" s="24" t="n"/>
      <c r="O17" s="44" t="inlineStr">
        <is>
          <t>Nedtrekkslistene i C3, F3 og I3 erstatter utsnitt og tidslinje. Kortene og diagrammene regnes med SUMMER.HVIS.SETT og endres med en gang. Arket er beskyttet uten passord; bare valgcellene er låst opp.</t>
        </is>
      </c>
    </row>
    <row r="18">
      <c r="B18" s="24" t="n"/>
      <c r="C18" s="24" t="n"/>
      <c r="D18" s="24" t="n"/>
      <c r="E18" s="24" t="n"/>
      <c r="F18" s="24" t="n"/>
      <c r="G18" s="24" t="n"/>
      <c r="H18" s="24" t="n"/>
      <c r="I18" s="24" t="n"/>
      <c r="J18" s="24" t="n"/>
      <c r="K18" s="24" t="n"/>
      <c r="L18" s="24" t="n"/>
      <c r="M18" s="24" t="n"/>
      <c r="N18" s="24" t="n"/>
    </row>
    <row r="19">
      <c r="B19" s="24" t="n"/>
      <c r="C19" s="24" t="n"/>
      <c r="D19" s="24" t="n"/>
      <c r="E19" s="24" t="n"/>
      <c r="F19" s="24" t="n"/>
      <c r="G19" s="24" t="n"/>
      <c r="H19" s="24" t="n"/>
      <c r="I19" s="24" t="n"/>
      <c r="J19" s="24" t="n"/>
      <c r="K19" s="24" t="n"/>
      <c r="L19" s="24" t="n"/>
      <c r="M19" s="24" t="n"/>
      <c r="N19" s="24" t="n"/>
    </row>
    <row r="20">
      <c r="B20" s="24" t="n"/>
      <c r="C20" s="24" t="n"/>
      <c r="D20" s="24" t="n"/>
      <c r="E20" s="24" t="n"/>
      <c r="F20" s="24" t="n"/>
      <c r="G20" s="24" t="n"/>
      <c r="H20" s="24" t="n"/>
      <c r="I20" s="24" t="n"/>
      <c r="J20" s="24" t="n"/>
      <c r="K20" s="24" t="n"/>
      <c r="L20" s="24" t="n"/>
      <c r="M20" s="24" t="n"/>
      <c r="N20" s="24" t="n"/>
    </row>
    <row r="21">
      <c r="B21" s="24" t="n"/>
      <c r="C21" s="24" t="n"/>
      <c r="D21" s="24" t="n"/>
      <c r="E21" s="24" t="n"/>
      <c r="F21" s="24" t="n"/>
      <c r="G21" s="24" t="n"/>
      <c r="H21" s="24" t="n"/>
      <c r="I21" s="24" t="n"/>
      <c r="J21" s="24" t="n"/>
      <c r="K21" s="24" t="n"/>
      <c r="L21" s="24" t="n"/>
      <c r="M21" s="24" t="n"/>
      <c r="N21" s="24" t="n"/>
    </row>
    <row r="22">
      <c r="B22" s="24" t="n"/>
      <c r="C22" s="24" t="n"/>
      <c r="D22" s="24" t="n"/>
      <c r="E22" s="24" t="n"/>
      <c r="F22" s="24" t="n"/>
      <c r="G22" s="24" t="n"/>
      <c r="H22" s="24" t="n"/>
      <c r="I22" s="24" t="n"/>
      <c r="J22" s="24" t="n"/>
      <c r="K22" s="24" t="n"/>
      <c r="L22" s="24" t="n"/>
      <c r="M22" s="24" t="n"/>
      <c r="N22" s="24" t="n"/>
    </row>
    <row r="23">
      <c r="B23" s="24" t="n"/>
      <c r="C23" s="24" t="n"/>
      <c r="D23" s="24" t="n"/>
      <c r="E23" s="24" t="n"/>
      <c r="F23" s="24" t="n"/>
      <c r="G23" s="24" t="n"/>
      <c r="H23" s="24" t="n"/>
      <c r="I23" s="24" t="n"/>
      <c r="J23" s="24" t="n"/>
      <c r="K23" s="24" t="n"/>
      <c r="L23" s="24" t="n"/>
      <c r="M23" s="24" t="n"/>
      <c r="N23" s="24" t="n"/>
    </row>
    <row r="24">
      <c r="B24" s="24" t="n"/>
      <c r="C24" s="24" t="n"/>
      <c r="D24" s="24" t="n"/>
      <c r="E24" s="24" t="n"/>
      <c r="F24" s="24" t="n"/>
      <c r="G24" s="24" t="n"/>
      <c r="H24" s="24" t="n"/>
      <c r="I24" s="24" t="n"/>
      <c r="J24" s="24" t="n"/>
      <c r="K24" s="24" t="n"/>
      <c r="L24" s="24" t="n"/>
      <c r="M24" s="24" t="n"/>
      <c r="N24" s="24" t="n"/>
    </row>
    <row r="25">
      <c r="B25" s="24" t="n"/>
      <c r="C25" s="24" t="n"/>
      <c r="D25" s="24" t="n"/>
      <c r="E25" s="24" t="n"/>
      <c r="F25" s="24" t="n"/>
      <c r="G25" s="24" t="n"/>
      <c r="H25" s="24" t="n"/>
      <c r="I25" s="24" t="n"/>
      <c r="J25" s="24" t="n"/>
      <c r="K25" s="24" t="n"/>
      <c r="L25" s="24" t="n"/>
      <c r="M25" s="24" t="n"/>
      <c r="N25" s="24" t="n"/>
      <c r="O25" s="24" t="n"/>
      <c r="P25" s="24" t="n"/>
      <c r="Q25" s="24" t="n"/>
    </row>
    <row r="26">
      <c r="B26" s="45" t="inlineStr">
        <is>
          <t>Per region (valgt kanal og måned)</t>
        </is>
      </c>
      <c r="C26" s="24" t="n"/>
      <c r="D26" s="24" t="n"/>
      <c r="E26" s="24" t="n"/>
      <c r="F26" s="24" t="n"/>
      <c r="G26" s="24" t="n"/>
      <c r="H26" s="24" t="n"/>
      <c r="I26" s="24" t="n"/>
      <c r="J26" s="24" t="n"/>
      <c r="K26" s="24" t="n"/>
      <c r="L26" s="24" t="n"/>
      <c r="M26" s="24" t="n"/>
      <c r="N26" s="24" t="n"/>
      <c r="O26" s="24" t="n"/>
      <c r="P26" s="24" t="n"/>
      <c r="Q26" s="24" t="n"/>
    </row>
    <row r="27">
      <c r="B27" s="22" t="inlineStr">
        <is>
          <t>Region</t>
        </is>
      </c>
      <c r="E27" s="22" t="inlineStr">
        <is>
          <t>Omsetning</t>
        </is>
      </c>
      <c r="H27" s="22" t="inlineStr">
        <is>
          <t>Kostnad</t>
        </is>
      </c>
      <c r="K27" s="22" t="inlineStr">
        <is>
          <t>Bruttofortjeneste</t>
        </is>
      </c>
      <c r="N27" s="22" t="inlineStr">
        <is>
          <t>ROAS</t>
        </is>
      </c>
      <c r="P27" s="24" t="n"/>
      <c r="Q27" s="24" t="n"/>
    </row>
    <row r="28" ht="19" customHeight="1">
      <c r="B28" s="46">
        <f>Kalkyle_Pivoter!$A$32</f>
        <v/>
      </c>
      <c r="C28" s="47" t="n"/>
      <c r="D28" s="47" t="n"/>
      <c r="E28" s="48">
        <f>Kalkyle_Pivoter!$B$32</f>
        <v/>
      </c>
      <c r="F28" s="47" t="n"/>
      <c r="G28" s="47" t="n"/>
      <c r="H28" s="48">
        <f>Kalkyle_Pivoter!$C$32</f>
        <v/>
      </c>
      <c r="I28" s="47" t="n"/>
      <c r="J28" s="47" t="n"/>
      <c r="K28" s="48">
        <f>Kalkyle_Pivoter!$D$32</f>
        <v/>
      </c>
      <c r="L28" s="47" t="n"/>
      <c r="M28" s="47" t="n"/>
      <c r="N28" s="49">
        <f>Kalkyle_Pivoter!$E$32</f>
        <v/>
      </c>
      <c r="O28" s="47" t="n"/>
      <c r="P28" s="24" t="n"/>
      <c r="Q28" s="24" t="n"/>
    </row>
    <row r="29" ht="19" customHeight="1">
      <c r="B29" s="46">
        <f>Kalkyle_Pivoter!$A$33</f>
        <v/>
      </c>
      <c r="C29" s="47" t="n"/>
      <c r="D29" s="47" t="n"/>
      <c r="E29" s="48">
        <f>Kalkyle_Pivoter!$B$33</f>
        <v/>
      </c>
      <c r="F29" s="47" t="n"/>
      <c r="G29" s="47" t="n"/>
      <c r="H29" s="48">
        <f>Kalkyle_Pivoter!$C$33</f>
        <v/>
      </c>
      <c r="I29" s="47" t="n"/>
      <c r="J29" s="47" t="n"/>
      <c r="K29" s="48">
        <f>Kalkyle_Pivoter!$D$33</f>
        <v/>
      </c>
      <c r="L29" s="47" t="n"/>
      <c r="M29" s="47" t="n"/>
      <c r="N29" s="49">
        <f>Kalkyle_Pivoter!$E$33</f>
        <v/>
      </c>
      <c r="O29" s="47" t="n"/>
      <c r="P29" s="24" t="n"/>
      <c r="Q29" s="24" t="n"/>
    </row>
    <row r="30" ht="19" customHeight="1">
      <c r="B30" s="46">
        <f>Kalkyle_Pivoter!$A$34</f>
        <v/>
      </c>
      <c r="C30" s="47" t="n"/>
      <c r="D30" s="47" t="n"/>
      <c r="E30" s="48">
        <f>Kalkyle_Pivoter!$B$34</f>
        <v/>
      </c>
      <c r="F30" s="47" t="n"/>
      <c r="G30" s="47" t="n"/>
      <c r="H30" s="48">
        <f>Kalkyle_Pivoter!$C$34</f>
        <v/>
      </c>
      <c r="I30" s="47" t="n"/>
      <c r="J30" s="47" t="n"/>
      <c r="K30" s="48">
        <f>Kalkyle_Pivoter!$D$34</f>
        <v/>
      </c>
      <c r="L30" s="47" t="n"/>
      <c r="M30" s="47" t="n"/>
      <c r="N30" s="49">
        <f>Kalkyle_Pivoter!$E$34</f>
        <v/>
      </c>
      <c r="O30" s="47" t="n"/>
      <c r="P30" s="24" t="n"/>
      <c r="Q30" s="24" t="n"/>
    </row>
    <row r="31" ht="19" customHeight="1">
      <c r="B31" s="46">
        <f>Kalkyle_Pivoter!$A$35</f>
        <v/>
      </c>
      <c r="C31" s="47" t="n"/>
      <c r="D31" s="47" t="n"/>
      <c r="E31" s="48">
        <f>Kalkyle_Pivoter!$B$35</f>
        <v/>
      </c>
      <c r="F31" s="47" t="n"/>
      <c r="G31" s="47" t="n"/>
      <c r="H31" s="48">
        <f>Kalkyle_Pivoter!$C$35</f>
        <v/>
      </c>
      <c r="I31" s="47" t="n"/>
      <c r="J31" s="47" t="n"/>
      <c r="K31" s="48">
        <f>Kalkyle_Pivoter!$D$35</f>
        <v/>
      </c>
      <c r="L31" s="47" t="n"/>
      <c r="M31" s="47" t="n"/>
      <c r="N31" s="49">
        <f>Kalkyle_Pivoter!$E$35</f>
        <v/>
      </c>
      <c r="O31" s="47" t="n"/>
      <c r="P31" s="24" t="n"/>
      <c r="Q31" s="24" t="n"/>
    </row>
    <row r="32">
      <c r="B32" s="24" t="n"/>
      <c r="C32" s="24" t="n"/>
      <c r="D32" s="24" t="n"/>
      <c r="E32" s="24" t="n"/>
      <c r="F32" s="24" t="n"/>
      <c r="G32" s="24" t="n"/>
      <c r="H32" s="24" t="n"/>
      <c r="I32" s="24" t="n"/>
      <c r="J32" s="24" t="n"/>
      <c r="K32" s="24" t="n"/>
      <c r="L32" s="24" t="n"/>
      <c r="M32" s="24" t="n"/>
      <c r="N32" s="24" t="n"/>
      <c r="O32" s="24" t="n"/>
      <c r="P32" s="24" t="n"/>
      <c r="Q32" s="24" t="n"/>
    </row>
    <row r="33" ht="16" customHeight="1">
      <c r="B33" s="50" t="inlineStr">
        <is>
          <t>Merk: filen bruker SUMMER.HVIS.SETT (SUMIFS) og nedtrekkslister i stedet for pivottabeller og utsnitt, slik at den virker i Excel, LibreOffice og Google Sheets. I Excel kan du bygge det samme med pivottabeller og utsnitt som i trinn 3 og 5.</t>
        </is>
      </c>
    </row>
    <row r="34"/>
    <row r="35">
      <c r="B35" s="29" t="inlineStr">
        <is>
          <t>Hypotetisk eksempel — orova.vn</t>
        </is>
      </c>
      <c r="C35" s="24" t="n"/>
      <c r="D35" s="24" t="n"/>
      <c r="E35" s="24" t="n"/>
      <c r="F35" s="24" t="n"/>
      <c r="G35" s="24" t="n"/>
      <c r="H35" s="24" t="n"/>
      <c r="I35" s="24" t="n"/>
      <c r="J35" s="24" t="n"/>
      <c r="K35" s="24" t="n"/>
      <c r="L35" s="24" t="n"/>
      <c r="M35" s="24" t="n"/>
      <c r="N35" s="24" t="n"/>
      <c r="O35" s="24" t="n"/>
      <c r="P35" s="24" t="n"/>
      <c r="Q35" s="2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46">
    <mergeCell ref="E28:G28"/>
    <mergeCell ref="B6:E6"/>
    <mergeCell ref="E31:G31"/>
    <mergeCell ref="K31:M31"/>
    <mergeCell ref="B5:E5"/>
    <mergeCell ref="N6:Q6"/>
    <mergeCell ref="B29:D29"/>
    <mergeCell ref="E30:G30"/>
    <mergeCell ref="F3:G3"/>
    <mergeCell ref="B28:D28"/>
    <mergeCell ref="M2:Q2"/>
    <mergeCell ref="E27:G27"/>
    <mergeCell ref="K27:M27"/>
    <mergeCell ref="H28:J28"/>
    <mergeCell ref="H27:J27"/>
    <mergeCell ref="B7:E7"/>
    <mergeCell ref="O17:Q24"/>
    <mergeCell ref="B30:D30"/>
    <mergeCell ref="J5:M5"/>
    <mergeCell ref="N7:Q7"/>
    <mergeCell ref="F6:I6"/>
    <mergeCell ref="O11:Q11"/>
    <mergeCell ref="I3:J3"/>
    <mergeCell ref="K28:M28"/>
    <mergeCell ref="F7:I7"/>
    <mergeCell ref="N29:O29"/>
    <mergeCell ref="H30:J30"/>
    <mergeCell ref="O13:Q13"/>
    <mergeCell ref="N28:O28"/>
    <mergeCell ref="E29:G29"/>
    <mergeCell ref="J6:M6"/>
    <mergeCell ref="F5:I5"/>
    <mergeCell ref="H29:J29"/>
    <mergeCell ref="K30:M30"/>
    <mergeCell ref="N31:O31"/>
    <mergeCell ref="B33:Q34"/>
    <mergeCell ref="N5:Q5"/>
    <mergeCell ref="O15:Q15"/>
    <mergeCell ref="N30:O30"/>
    <mergeCell ref="B31:D31"/>
    <mergeCell ref="H31:J31"/>
    <mergeCell ref="B27:D27"/>
    <mergeCell ref="N27:O27"/>
    <mergeCell ref="J7:M7"/>
    <mergeCell ref="C3:D3"/>
    <mergeCell ref="K29:M29"/>
  </mergeCells>
  <conditionalFormatting sqref="B7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J7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N7">
    <cfRule type="cellIs" priority="5" operator="greaterThan" dxfId="0">
      <formula>0</formula>
    </cfRule>
    <cfRule type="cellIs" priority="6" operator="lessThan" dxfId="1">
      <formula>0</formula>
    </cfRule>
  </conditionalFormatting>
  <dataValidations count="3">
    <dataValidation sqref="C3" showDropDown="0" showInputMessage="0" showErrorMessage="1" allowBlank="0" errorTitle="Kanal" error="Velg en verdi fra listen." type="list">
      <formula1>Kalkyle_Pivoter!$Q$4:$Q$9</formula1>
    </dataValidation>
    <dataValidation sqref="F3" showDropDown="0" showInputMessage="0" showErrorMessage="1" allowBlank="0" errorTitle="Region" error="Velg en verdi fra listen." type="list">
      <formula1>Kalkyle_Pivoter!$R$4:$R$8</formula1>
    </dataValidation>
    <dataValidation sqref="I3" showDropDown="0" showInputMessage="0" showErrorMessage="1" allowBlank="0" errorTitle="Måned" error="Velg en verdi fra listen." type="list">
      <formula1>Kalkyle_Pivoter!$S$4:$S$10</formula1>
    </dataValidation>
  </dataValidations>
  <printOptions headings="0" gridLines="0"/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2026-10-24T13:18:04Z</dcterms:created>
  <dcterms:modified xmlns:dcterms="http://purl.org/dc/terms/" xmlns:xsi="http://www.w3.org/2001/XMLSchema-instance" xsi:type="dcterms:W3CDTF">2026-10-24T13:18:04Z</dcterms:modified>
</cp:coreProperties>
</file>