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Matrix" sheetId="1" state="visible" r:id="rId3"/>
    <sheet name="Scoring" sheetId="2" state="visible" r:id="rId4"/>
    <sheet name="Drempels" sheetId="3" state="visible" r:id="rId5"/>
  </sheets>
  <definedNames>
    <definedName function="false" hidden="false" localSheetId="2" name="_xlnm.Print_Area" vbProcedure="false">Drempels!$A$1:$E$17</definedName>
    <definedName function="false" hidden="false" localSheetId="0" name="_xlnm.Print_Area" vbProcedure="false">Matrix!$A$1:$E$31</definedName>
    <definedName function="false" hidden="false" localSheetId="1" name="_xlnm.Print_Area" vbProcedure="false">Scoring!$A$1:$V$20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<sst xmlns="http://schemas.openxmlformats.org/spreadsheetml/2006/main" count="129" uniqueCount="95">
  <si>
    <t xml:space="preserve">Lead scoring model — matrix met criteria, categorie, type en weging</t>
  </si>
  <si>
    <t xml:space="preserve">Hypothetisch voorbeeld — orova.vn. Vijftien criteria voor een B2B-model: 2 veto-criteria (harde stop) en 13 optellende criteria met een weging van 1 tot 10. Pas criteria, categorie, type en weging aan je eigen ideal customer profile aan; de totalen en het tabblad Scoring rekenen automatisch mee.</t>
  </si>
  <si>
    <t xml:space="preserve">Criterium</t>
  </si>
  <si>
    <t xml:space="preserve">Categorie (Fit / Intent)</t>
  </si>
  <si>
    <t xml:space="preserve">Type (Veto / Optellend)</t>
  </si>
  <si>
    <t xml:space="preserve">Weging (1-10)</t>
  </si>
  <si>
    <t xml:space="preserve">Controlemethode</t>
  </si>
  <si>
    <t xml:space="preserve">Vestigingsland binnen doelmarkt</t>
  </si>
  <si>
    <t xml:space="preserve">Fit</t>
  </si>
  <si>
    <t xml:space="preserve">Veto</t>
  </si>
  <si>
    <t xml:space="preserve">n.v.t. (filter)</t>
  </si>
  <si>
    <t xml:space="preserve">KvK-registratie / IP / Bedrijfswebsite</t>
  </si>
  <si>
    <t xml:space="preserve">Zakelijk e-mailadres (geen gratis provider)</t>
  </si>
  <si>
    <t xml:space="preserve">Domeinvalidatie van het e-mailadres</t>
  </si>
  <si>
    <t xml:space="preserve">Branche / Sector matcht ICP</t>
  </si>
  <si>
    <t xml:space="preserve">Optellend</t>
  </si>
  <si>
    <t xml:space="preserve">SBI-code / Websiteomschrijving</t>
  </si>
  <si>
    <t xml:space="preserve">Bedrijfsgrootte (10 - 250 fte)</t>
  </si>
  <si>
    <t xml:space="preserve">LinkedIn Company Page / Jaarverslag</t>
  </si>
  <si>
    <t xml:space="preserve">Functieniveau (Beslisser / C-level / Manager)</t>
  </si>
  <si>
    <t xml:space="preserve">Functietitel op LinkedIn of e-mailhandtekening</t>
  </si>
  <si>
    <t xml:space="preserve">Aanwezigheid van compatibele techstack</t>
  </si>
  <si>
    <t xml:space="preserve">Vacatureteksten / Broncode website</t>
  </si>
  <si>
    <t xml:space="preserve">Actieve vacatures voor relevante rollen</t>
  </si>
  <si>
    <t xml:space="preserve">Fit / Intent</t>
  </si>
  <si>
    <t xml:space="preserve">Werken-bij pagina / Jobboards</t>
  </si>
  <si>
    <t xml:space="preserve">Bezoek aan de tarieven- of productpagina</t>
  </si>
  <si>
    <t xml:space="preserve">Intent</t>
  </si>
  <si>
    <t xml:space="preserve">Webtracking / CRM-paginaweergaven</t>
  </si>
  <si>
    <t xml:space="preserve">Demo- of contactformulier ingevuld</t>
  </si>
  <si>
    <t xml:space="preserve">Formulierinzending in CRM</t>
  </si>
  <si>
    <t xml:space="preserve">Meerdere bezoeken binnen 14 dagen</t>
  </si>
  <si>
    <t xml:space="preserve">Sessiedata webanalytics</t>
  </si>
  <si>
    <t xml:space="preserve">Download van een inhoudelijke case study</t>
  </si>
  <si>
    <t xml:space="preserve">Marketing automation downloadlog</t>
  </si>
  <si>
    <t xml:space="preserve">Aanwezigheid bij een live webinar</t>
  </si>
  <si>
    <t xml:space="preserve">Registratie- en aanwezigheidslijst</t>
  </si>
  <si>
    <t xml:space="preserve">Interactie via social media</t>
  </si>
  <si>
    <t xml:space="preserve">Social engagement rapportage</t>
  </si>
  <si>
    <t xml:space="preserve">Klik op gerichte link in e-mailcampagne</t>
  </si>
  <si>
    <t xml:space="preserve">E-mailstatistieken / Kliktracking</t>
  </si>
  <si>
    <t xml:space="preserve">Recente directiewisseling of overname</t>
  </si>
  <si>
    <t xml:space="preserve">Nieuwsberichten / Handelsregister</t>
  </si>
  <si>
    <t xml:space="preserve">Totalen (rekenen automatisch)</t>
  </si>
  <si>
    <t xml:space="preserve">Totaal gewicht optellende criteria</t>
  </si>
  <si>
    <t xml:space="preserve">Gewicht Fit-criteria (Fit en Fit / Intent)</t>
  </si>
  <si>
    <t xml:space="preserve">Gewicht Intent-criteria</t>
  </si>
  <si>
    <t xml:space="preserve">Maximale gewogen som (totaal gewicht × 10)</t>
  </si>
  <si>
    <t xml:space="preserve">Maximale gewogen som Fit (gewicht Fit × 10)</t>
  </si>
  <si>
    <t xml:space="preserve">Aantal veto-criteria</t>
  </si>
  <si>
    <t xml:space="preserve">Aantal optellende criteria</t>
  </si>
  <si>
    <t xml:space="preserve">Criteria met categorie Fit / Intent tellen mee in de Fit-score. Zet je een criterium op Veto, dan telt de weging niet meer mee en wordt het in Scoring een harde stop (kolom Veto).</t>
  </si>
  <si>
    <t xml:space="preserve">Hypothetisch voorbeeld — orova.vn</t>
  </si>
  <si>
    <t xml:space="preserve">Scoring — gewogen leadscore en Fit-score per lead</t>
  </si>
  <si>
    <t xml:space="preserve">Hypothetisch voorbeeld — orova.vn. Geef per criterium een deelscore: 0 = voldoet niet, 5 = voldoet gedeeltelijk, 10 = voldoet volledig. Kies bij de veto-criteria Ja (akkoord) of Nee. Leadscore = som (deelscore × gewicht) ÷ (totaal gewicht × 10) × 100; een Nee bij een veto zet de score op 0. Gewichten en drempels komen uit de tabbladen Matrix en Drempels.</t>
  </si>
  <si>
    <t xml:space="preserve">Veto akkoord? (Ja / Nee)</t>
  </si>
  <si>
    <t xml:space="preserve">Deelscore per criterium (0 / 5 / 10)</t>
  </si>
  <si>
    <t xml:space="preserve">Resultaat (rekent automatisch)</t>
  </si>
  <si>
    <t xml:space="preserve">Lead / bedrijf</t>
  </si>
  <si>
    <t xml:space="preserve">Gewogen som</t>
  </si>
  <si>
    <t xml:space="preserve">Leadscore (0-100)</t>
  </si>
  <si>
    <t xml:space="preserve">Gewogen som Fit</t>
  </si>
  <si>
    <t xml:space="preserve">Fit-score (0-100)</t>
  </si>
  <si>
    <t xml:space="preserve">Status</t>
  </si>
  <si>
    <t xml:space="preserve">Notitie</t>
  </si>
  <si>
    <t xml:space="preserve">Gewicht (uit Matrix)</t>
  </si>
  <si>
    <t xml:space="preserve">Categorie (uit Matrix)</t>
  </si>
  <si>
    <t xml:space="preserve">A — B2B-softwarebedrijf, 45 fte</t>
  </si>
  <si>
    <t xml:space="preserve">Ja</t>
  </si>
  <si>
    <t xml:space="preserve">IT-directeur; prijspagina 2× bezocht, demo aangevraagd</t>
  </si>
  <si>
    <t xml:space="preserve">B — Machinefabriek, 18 fte</t>
  </si>
  <si>
    <t xml:space="preserve">Info-adres op eigen domein, functie onbekend</t>
  </si>
  <si>
    <t xml:space="preserve">C — Telecomconcern, stagiair</t>
  </si>
  <si>
    <t xml:space="preserve">Nee</t>
  </si>
  <si>
    <t xml:space="preserve">Veto: persoonlijk e-mailadres bij gratis provider</t>
  </si>
  <si>
    <t xml:space="preserve">Drempels — wanneer is een lead SQL, MQL of afgewezen?</t>
  </si>
  <si>
    <t xml:space="preserve">Hypothetisch voorbeeld — orova.vn. De kolom Status in Scoring leest de drempels hieronder. Pas de getallen in de witte cellen aan; de status van alle leads verandert direct mee.</t>
  </si>
  <si>
    <t xml:space="preserve">Minimale leadscore</t>
  </si>
  <si>
    <t xml:space="preserve">Minimale Fit-score</t>
  </si>
  <si>
    <t xml:space="preserve">Vervolgactie</t>
  </si>
  <si>
    <t xml:space="preserve">Aantal leads</t>
  </si>
  <si>
    <t xml:space="preserve">SQL</t>
  </si>
  <si>
    <t xml:space="preserve">Automatisch toewijzen aan een accountmanager; contact binnen 24 uur</t>
  </si>
  <si>
    <t xml:space="preserve">MQL</t>
  </si>
  <si>
    <t xml:space="preserve">Gerichte e-mailcampagnes met casestudies en uitnodigingen voor webinars</t>
  </si>
  <si>
    <t xml:space="preserve">Afgewezen</t>
  </si>
  <si>
    <t xml:space="preserve">—</t>
  </si>
  <si>
    <t xml:space="preserve">Geen verkoopopvolging; archiveren of uitsluiten van commerciële communicatie</t>
  </si>
  <si>
    <t xml:space="preserve">Regels in de formule</t>
  </si>
  <si>
    <t xml:space="preserve">1. Een Nee bij een veto-criterium zet de leadscore op 0 en de status op Afgewezen.</t>
  </si>
  <si>
    <t xml:space="preserve">2. SQL: leadscore minimaal 75 én Fit-score minimaal 70.</t>
  </si>
  <si>
    <t xml:space="preserve">3. MQL: leadscore minimaal 50 én Fit-score minimaal 60.</t>
  </si>
  <si>
    <t xml:space="preserve">4. Haalt een lead de leadscore van een trede wel, maar de Fit-drempel niet, dan valt hij één trede lager.</t>
  </si>
  <si>
    <t xml:space="preserve">5. Alles daaronder (leadscore 0-49 of te lage Fit-score) is Afgewezen.</t>
  </si>
  <si>
    <t xml:space="preserve">Controleer bij een SQL ook of er recente actieve intentie is (prijspagina of demo-aanvraag) en stel de drempels na dertig dagen bij op basis van echte verkoopgesprekken.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</si>
</sst>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0.0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libri"/>
      <family val="0"/>
      <charset val="1"/>
    </font>
    <font>
      <i val="true"/>
      <sz val="10"/>
      <color rgb="FF595959"/>
      <name val="Calibri"/>
      <family val="0"/>
      <charset val="1"/>
    </font>
    <font>
      <b val="true"/>
      <sz val="11"/>
      <name val="Calibri"/>
      <family val="0"/>
      <charset val="1"/>
    </font>
    <font>
      <b val="true"/>
      <sz val="12"/>
      <name val="Calibri"/>
      <family val="0"/>
      <charset val="1"/>
    </font>
    <font>
      <sz val="9"/>
      <color rgb="FF595959"/>
      <name val="Calibri"/>
      <family val="0"/>
      <charset val="1"/>
    </font>
    <font>
      <i val="true"/>
      <sz val="9"/>
      <color rgb="FF7F7F7F"/>
      <name val="Calibri"/>
      <family val="0"/>
      <charset val="1"/>
    </font>
    <font>
      <b val="true"/>
      <sz val="10"/>
      <name val="Calibri"/>
      <family val="0"/>
      <charset val="1"/>
    </font>
    <font>
      <sz val="9"/>
      <name val="Calibri"/>
      <family val="0"/>
      <charset val="1"/>
    </font>
    <font>
      <sz val="10"/>
      <name val="Calibri"/>
      <family val="0"/>
      <charset val="1"/>
    </font>
    <font>
      <b val="true"/>
      <sz val="11"/>
      <color rgb="FF006100"/>
      <name val="Calibri"/>
      <family val="0"/>
      <charset val="1"/>
    </font>
    <font>
      <b val="true"/>
      <sz val="11"/>
      <color rgb="FF9C5700"/>
      <name val="Calibri"/>
      <family val="0"/>
      <charset val="1"/>
    </font>
    <font>
      <b val="true"/>
      <sz val="11"/>
      <color rgb="FF9C0006"/>
      <name val="Calibri"/>
      <family val="0"/>
      <charset val="1"/>
    </font>
    <font>
      <sz val="11"/>
      <color rgb="FF7F7F7F"/>
      <name val="Calibri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2F2F2"/>
        <bgColor rgb="FFEEF2F7"/>
      </patternFill>
    </fill>
    <fill>
      <patternFill patternType="solid">
        <fgColor rgb="FFEEF2F7"/>
        <bgColor rgb="FFF2F2F2"/>
      </patternFill>
    </fill>
    <fill>
      <patternFill patternType="solid">
        <fgColor rgb="FFC6EFCE"/>
        <bgColor rgb="FFCCFFFF"/>
      </patternFill>
    </fill>
    <fill>
      <patternFill patternType="solid">
        <fgColor rgb="FFFFEB9C"/>
        <bgColor rgb="FFF2F2F2"/>
      </patternFill>
    </fill>
    <fill>
      <patternFill patternType="solid">
        <fgColor rgb="FFFFC7CE"/>
        <bgColor rgb="FFFFEB9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bottom" textRotation="9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0" fillId="0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0" fillId="3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3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13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b val="1"/>
        <color rgb="FF006100"/>
      </font>
      <fill>
        <patternFill>
          <bgColor rgb="FFC6EFCE"/>
        </patternFill>
      </fill>
    </dxf>
    <dxf>
      <font>
        <b val="1"/>
        <color rgb="FF9C5700"/>
      </font>
      <fill>
        <patternFill>
          <bgColor rgb="FFFFEB9C"/>
        </patternFill>
      </fill>
    </dxf>
    <dxf>
      <font>
        <b val="1"/>
        <color rgb="FF9C0006"/>
      </font>
      <fill>
        <patternFill>
          <bgColor rgb="FFFFC7CE"/>
        </patternFill>
      </fill>
    </dxf>
  </dxf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EEF2F7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003300"/>
      <rgbColor rgb="FF333300"/>
      <rgbColor rgb="FF9C57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6"/>
    <col collapsed="false" customWidth="true" hidden="false" outlineLevel="0" max="3" min="2" style="0" width="22"/>
    <col collapsed="false" customWidth="true" hidden="false" outlineLevel="0" max="4" min="4" style="0" width="15"/>
    <col collapsed="false" customWidth="true" hidden="false" outlineLevel="0" max="5" min="5" style="0" width="46"/>
  </cols>
  <sheetData>
    <row r="1" customFormat="false" ht="17.35" hidden="false" customHeight="false" outlineLevel="0" collapsed="false">
      <c r="A1" s="1" t="s">
        <v>0</v>
      </c>
    </row>
    <row r="2" customFormat="false" ht="43.5" hidden="false" customHeight="true" outlineLevel="0" collapsed="false">
      <c r="A2" s="2" t="s">
        <v>1</v>
      </c>
      <c r="B2" s="2"/>
      <c r="C2" s="2"/>
      <c r="D2" s="2"/>
      <c r="E2" s="2"/>
    </row>
    <row r="4" customFormat="false" ht="31.5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customFormat="false" ht="19.5" hidden="false" customHeight="true" outlineLevel="0" collapsed="false">
      <c r="A5" s="4" t="s">
        <v>7</v>
      </c>
      <c r="B5" s="5" t="s">
        <v>8</v>
      </c>
      <c r="C5" s="6" t="s">
        <v>9</v>
      </c>
      <c r="D5" s="5" t="s">
        <v>10</v>
      </c>
      <c r="E5" s="4" t="s">
        <v>11</v>
      </c>
    </row>
    <row r="6" customFormat="false" ht="19.5" hidden="false" customHeight="true" outlineLevel="0" collapsed="false">
      <c r="A6" s="4" t="s">
        <v>12</v>
      </c>
      <c r="B6" s="5" t="s">
        <v>8</v>
      </c>
      <c r="C6" s="6" t="s">
        <v>9</v>
      </c>
      <c r="D6" s="5" t="s">
        <v>10</v>
      </c>
      <c r="E6" s="4" t="s">
        <v>13</v>
      </c>
    </row>
    <row r="7" customFormat="false" ht="19.5" hidden="false" customHeight="true" outlineLevel="0" collapsed="false">
      <c r="A7" s="4" t="s">
        <v>14</v>
      </c>
      <c r="B7" s="5" t="s">
        <v>8</v>
      </c>
      <c r="C7" s="5" t="s">
        <v>15</v>
      </c>
      <c r="D7" s="5" t="n">
        <v>9</v>
      </c>
      <c r="E7" s="4" t="s">
        <v>16</v>
      </c>
    </row>
    <row r="8" customFormat="false" ht="19.5" hidden="false" customHeight="true" outlineLevel="0" collapsed="false">
      <c r="A8" s="4" t="s">
        <v>17</v>
      </c>
      <c r="B8" s="5" t="s">
        <v>8</v>
      </c>
      <c r="C8" s="5" t="s">
        <v>15</v>
      </c>
      <c r="D8" s="5" t="n">
        <v>8</v>
      </c>
      <c r="E8" s="4" t="s">
        <v>18</v>
      </c>
    </row>
    <row r="9" customFormat="false" ht="19.5" hidden="false" customHeight="true" outlineLevel="0" collapsed="false">
      <c r="A9" s="4" t="s">
        <v>19</v>
      </c>
      <c r="B9" s="5" t="s">
        <v>8</v>
      </c>
      <c r="C9" s="5" t="s">
        <v>15</v>
      </c>
      <c r="D9" s="5" t="n">
        <v>9</v>
      </c>
      <c r="E9" s="4" t="s">
        <v>20</v>
      </c>
    </row>
    <row r="10" customFormat="false" ht="19.5" hidden="false" customHeight="true" outlineLevel="0" collapsed="false">
      <c r="A10" s="4" t="s">
        <v>21</v>
      </c>
      <c r="B10" s="5" t="s">
        <v>8</v>
      </c>
      <c r="C10" s="5" t="s">
        <v>15</v>
      </c>
      <c r="D10" s="5" t="n">
        <v>7</v>
      </c>
      <c r="E10" s="4" t="s">
        <v>22</v>
      </c>
    </row>
    <row r="11" customFormat="false" ht="19.5" hidden="false" customHeight="true" outlineLevel="0" collapsed="false">
      <c r="A11" s="4" t="s">
        <v>23</v>
      </c>
      <c r="B11" s="5" t="s">
        <v>24</v>
      </c>
      <c r="C11" s="5" t="s">
        <v>15</v>
      </c>
      <c r="D11" s="5" t="n">
        <v>6</v>
      </c>
      <c r="E11" s="4" t="s">
        <v>25</v>
      </c>
    </row>
    <row r="12" customFormat="false" ht="19.5" hidden="false" customHeight="true" outlineLevel="0" collapsed="false">
      <c r="A12" s="4" t="s">
        <v>26</v>
      </c>
      <c r="B12" s="5" t="s">
        <v>27</v>
      </c>
      <c r="C12" s="5" t="s">
        <v>15</v>
      </c>
      <c r="D12" s="5" t="n">
        <v>10</v>
      </c>
      <c r="E12" s="4" t="s">
        <v>28</v>
      </c>
    </row>
    <row r="13" customFormat="false" ht="19.5" hidden="false" customHeight="true" outlineLevel="0" collapsed="false">
      <c r="A13" s="4" t="s">
        <v>29</v>
      </c>
      <c r="B13" s="5" t="s">
        <v>27</v>
      </c>
      <c r="C13" s="5" t="s">
        <v>15</v>
      </c>
      <c r="D13" s="5" t="n">
        <v>10</v>
      </c>
      <c r="E13" s="4" t="s">
        <v>30</v>
      </c>
    </row>
    <row r="14" customFormat="false" ht="19.5" hidden="false" customHeight="true" outlineLevel="0" collapsed="false">
      <c r="A14" s="4" t="s">
        <v>31</v>
      </c>
      <c r="B14" s="5" t="s">
        <v>27</v>
      </c>
      <c r="C14" s="5" t="s">
        <v>15</v>
      </c>
      <c r="D14" s="5" t="n">
        <v>7</v>
      </c>
      <c r="E14" s="4" t="s">
        <v>32</v>
      </c>
    </row>
    <row r="15" customFormat="false" ht="19.5" hidden="false" customHeight="true" outlineLevel="0" collapsed="false">
      <c r="A15" s="4" t="s">
        <v>33</v>
      </c>
      <c r="B15" s="5" t="s">
        <v>27</v>
      </c>
      <c r="C15" s="5" t="s">
        <v>15</v>
      </c>
      <c r="D15" s="5" t="n">
        <v>6</v>
      </c>
      <c r="E15" s="4" t="s">
        <v>34</v>
      </c>
    </row>
    <row r="16" customFormat="false" ht="19.5" hidden="false" customHeight="true" outlineLevel="0" collapsed="false">
      <c r="A16" s="4" t="s">
        <v>35</v>
      </c>
      <c r="B16" s="5" t="s">
        <v>27</v>
      </c>
      <c r="C16" s="5" t="s">
        <v>15</v>
      </c>
      <c r="D16" s="5" t="n">
        <v>7</v>
      </c>
      <c r="E16" s="4" t="s">
        <v>36</v>
      </c>
    </row>
    <row r="17" customFormat="false" ht="19.5" hidden="false" customHeight="true" outlineLevel="0" collapsed="false">
      <c r="A17" s="4" t="s">
        <v>37</v>
      </c>
      <c r="B17" s="5" t="s">
        <v>27</v>
      </c>
      <c r="C17" s="5" t="s">
        <v>15</v>
      </c>
      <c r="D17" s="5" t="n">
        <v>4</v>
      </c>
      <c r="E17" s="4" t="s">
        <v>38</v>
      </c>
    </row>
    <row r="18" customFormat="false" ht="19.5" hidden="false" customHeight="true" outlineLevel="0" collapsed="false">
      <c r="A18" s="4" t="s">
        <v>39</v>
      </c>
      <c r="B18" s="5" t="s">
        <v>27</v>
      </c>
      <c r="C18" s="5" t="s">
        <v>15</v>
      </c>
      <c r="D18" s="5" t="n">
        <v>5</v>
      </c>
      <c r="E18" s="4" t="s">
        <v>40</v>
      </c>
    </row>
    <row r="19" customFormat="false" ht="19.5" hidden="false" customHeight="true" outlineLevel="0" collapsed="false">
      <c r="A19" s="4" t="s">
        <v>41</v>
      </c>
      <c r="B19" s="5" t="s">
        <v>24</v>
      </c>
      <c r="C19" s="5" t="s">
        <v>15</v>
      </c>
      <c r="D19" s="5" t="n">
        <v>5</v>
      </c>
      <c r="E19" s="4" t="s">
        <v>42</v>
      </c>
    </row>
    <row r="21" customFormat="false" ht="15" hidden="false" customHeight="false" outlineLevel="0" collapsed="false">
      <c r="A21" s="7" t="s">
        <v>43</v>
      </c>
    </row>
    <row r="22" customFormat="false" ht="15" hidden="false" customHeight="true" outlineLevel="0" collapsed="false">
      <c r="A22" s="8" t="s">
        <v>44</v>
      </c>
      <c r="B22" s="8"/>
      <c r="C22" s="8"/>
      <c r="D22" s="9" t="n">
        <f aca="false">SUMIFS(D5:D19,C5:C19,"Optellend")</f>
        <v>93</v>
      </c>
    </row>
    <row r="23" customFormat="false" ht="15" hidden="false" customHeight="true" outlineLevel="0" collapsed="false">
      <c r="A23" s="8" t="s">
        <v>45</v>
      </c>
      <c r="B23" s="8"/>
      <c r="C23" s="8"/>
      <c r="D23" s="9" t="n">
        <f aca="false">SUMIFS(D5:D19,C5:C19,"Optellend",B5:B19,"Fit")+SUMIFS(D5:D19,C5:C19,"Optellend",B5:B19,"Fit / Intent")</f>
        <v>44</v>
      </c>
    </row>
    <row r="24" customFormat="false" ht="15" hidden="false" customHeight="true" outlineLevel="0" collapsed="false">
      <c r="A24" s="8" t="s">
        <v>46</v>
      </c>
      <c r="B24" s="8"/>
      <c r="C24" s="8"/>
      <c r="D24" s="9" t="n">
        <f aca="false">SUMIFS(D5:D19,C5:C19,"Optellend",B5:B19,"Intent")</f>
        <v>49</v>
      </c>
    </row>
    <row r="25" customFormat="false" ht="15" hidden="false" customHeight="true" outlineLevel="0" collapsed="false">
      <c r="A25" s="8" t="s">
        <v>47</v>
      </c>
      <c r="B25" s="8"/>
      <c r="C25" s="8"/>
      <c r="D25" s="9" t="n">
        <f aca="false">D22*10</f>
        <v>930</v>
      </c>
    </row>
    <row r="26" customFormat="false" ht="15" hidden="false" customHeight="true" outlineLevel="0" collapsed="false">
      <c r="A26" s="8" t="s">
        <v>48</v>
      </c>
      <c r="B26" s="8"/>
      <c r="C26" s="8"/>
      <c r="D26" s="9" t="n">
        <f aca="false">D23*10</f>
        <v>440</v>
      </c>
    </row>
    <row r="27" customFormat="false" ht="15" hidden="false" customHeight="true" outlineLevel="0" collapsed="false">
      <c r="A27" s="8" t="s">
        <v>49</v>
      </c>
      <c r="B27" s="8"/>
      <c r="C27" s="8"/>
      <c r="D27" s="9" t="n">
        <f aca="false">COUNTIF(C5:C19,"Veto")</f>
        <v>2</v>
      </c>
    </row>
    <row r="28" customFormat="false" ht="15" hidden="false" customHeight="true" outlineLevel="0" collapsed="false">
      <c r="A28" s="8" t="s">
        <v>50</v>
      </c>
      <c r="B28" s="8"/>
      <c r="C28" s="8"/>
      <c r="D28" s="9" t="n">
        <f aca="false">COUNTIF(C5:C19,"Optellend")</f>
        <v>13</v>
      </c>
    </row>
    <row r="30" customFormat="false" ht="15" hidden="false" customHeight="false" outlineLevel="0" collapsed="false">
      <c r="A30" s="10" t="s">
        <v>51</v>
      </c>
    </row>
    <row r="31" customFormat="false" ht="15" hidden="false" customHeight="false" outlineLevel="0" collapsed="false">
      <c r="A31" s="11" t="s">
        <v>52</v>
      </c>
    </row>
  </sheetData>
  <sheetProtection sheet="true"/>
  <mergeCells count="8">
    <mergeCell ref="A2:E2"/>
    <mergeCell ref="A22:C22"/>
    <mergeCell ref="A23:C23"/>
    <mergeCell ref="A24:C24"/>
    <mergeCell ref="A25:C25"/>
    <mergeCell ref="A26:C26"/>
    <mergeCell ref="A27:C27"/>
    <mergeCell ref="A28:C28"/>
  </mergeCells>
  <dataValidations count="3">
    <dataValidation allowBlank="true" errorStyle="stop" operator="between" showDropDown="false" showErrorMessage="true" showInputMessage="false" sqref="B5:B19" type="list">
      <formula1>"Fit,Intent,Fit / Intent"</formula1>
      <formula2>0</formula2>
    </dataValidation>
    <dataValidation allowBlank="true" errorStyle="stop" operator="between" showDropDown="false" showErrorMessage="true" showInputMessage="false" sqref="C5:C19" type="list">
      <formula1>"Veto,Optellend"</formula1>
      <formula2>0</formula2>
    </dataValidation>
    <dataValidation allowBlank="true" errorStyle="stop" operator="between" showDropDown="false" showErrorMessage="true" showInputMessage="false" sqref="D5:D19" type="whole">
      <formula1>1</formula1>
      <formula2>10</formula2>
    </dataValidation>
  </dataValidations>
  <printOptions headings="true" gridLines="true" gridLinesSet="true" horizontalCentered="false" verticalCentered="false"/>
  <pageMargins left="0.3" right="0.3" top="0.4" bottom="0.4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V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7" topLeftCell="B8" activePane="bottomRight" state="frozen"/>
      <selection pane="topLeft" activeCell="A1" activeCellId="0" sqref="A1"/>
      <selection pane="topRight" activeCell="B1" activeCellId="0" sqref="B1"/>
      <selection pane="bottomLeft" activeCell="A8" activeCellId="0" sqref="A8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0"/>
    <col collapsed="false" customWidth="true" hidden="false" outlineLevel="0" max="16" min="2" style="0" width="7.5"/>
    <col collapsed="false" customWidth="true" hidden="false" outlineLevel="0" max="20" min="17" style="0" width="11"/>
    <col collapsed="false" customWidth="true" hidden="false" outlineLevel="0" max="21" min="21" style="0" width="12"/>
    <col collapsed="false" customWidth="true" hidden="false" outlineLevel="0" max="22" min="22" style="0" width="34"/>
  </cols>
  <sheetData>
    <row r="1" customFormat="false" ht="17.35" hidden="false" customHeight="false" outlineLevel="0" collapsed="false">
      <c r="A1" s="1" t="s">
        <v>53</v>
      </c>
    </row>
    <row r="2" customFormat="false" ht="31.5" hidden="false" customHeight="true" outlineLevel="0" collapsed="false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4" customFormat="false" ht="30" hidden="false" customHeight="true" outlineLevel="0" collapsed="false">
      <c r="B4" s="3" t="s">
        <v>55</v>
      </c>
      <c r="C4" s="3"/>
      <c r="D4" s="3" t="s">
        <v>56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 t="s">
        <v>57</v>
      </c>
      <c r="R4" s="3"/>
      <c r="S4" s="3"/>
      <c r="T4" s="3"/>
      <c r="U4" s="3"/>
    </row>
    <row r="5" customFormat="false" ht="177.75" hidden="false" customHeight="true" outlineLevel="0" collapsed="false">
      <c r="A5" s="12" t="s">
        <v>58</v>
      </c>
      <c r="B5" s="13" t="str">
        <f aca="false">Matrix!A5</f>
        <v>Vestigingsland binnen doelmarkt</v>
      </c>
      <c r="C5" s="13" t="str">
        <f aca="false">Matrix!A6</f>
        <v>Zakelijk e-mailadres (geen gratis provider)</v>
      </c>
      <c r="D5" s="13" t="str">
        <f aca="false">Matrix!A7</f>
        <v>Branche / Sector matcht ICP</v>
      </c>
      <c r="E5" s="13" t="str">
        <f aca="false">Matrix!A8</f>
        <v>Bedrijfsgrootte (10 - 250 fte)</v>
      </c>
      <c r="F5" s="13" t="str">
        <f aca="false">Matrix!A9</f>
        <v>Functieniveau (Beslisser / C-level / Manager)</v>
      </c>
      <c r="G5" s="13" t="str">
        <f aca="false">Matrix!A10</f>
        <v>Aanwezigheid van compatibele techstack</v>
      </c>
      <c r="H5" s="13" t="str">
        <f aca="false">Matrix!A11</f>
        <v>Actieve vacatures voor relevante rollen</v>
      </c>
      <c r="I5" s="13" t="str">
        <f aca="false">Matrix!A12</f>
        <v>Bezoek aan de tarieven- of productpagina</v>
      </c>
      <c r="J5" s="13" t="str">
        <f aca="false">Matrix!A13</f>
        <v>Demo- of contactformulier ingevuld</v>
      </c>
      <c r="K5" s="13" t="str">
        <f aca="false">Matrix!A14</f>
        <v>Meerdere bezoeken binnen 14 dagen</v>
      </c>
      <c r="L5" s="13" t="str">
        <f aca="false">Matrix!A15</f>
        <v>Download van een inhoudelijke case study</v>
      </c>
      <c r="M5" s="13" t="str">
        <f aca="false">Matrix!A16</f>
        <v>Aanwezigheid bij een live webinar</v>
      </c>
      <c r="N5" s="13" t="str">
        <f aca="false">Matrix!A17</f>
        <v>Interactie via social media</v>
      </c>
      <c r="O5" s="13" t="str">
        <f aca="false">Matrix!A18</f>
        <v>Klik op gerichte link in e-mailcampagne</v>
      </c>
      <c r="P5" s="13" t="str">
        <f aca="false">Matrix!A19</f>
        <v>Recente directiewisseling of overname</v>
      </c>
      <c r="Q5" s="3" t="s">
        <v>59</v>
      </c>
      <c r="R5" s="3" t="s">
        <v>60</v>
      </c>
      <c r="S5" s="3" t="s">
        <v>61</v>
      </c>
      <c r="T5" s="3" t="s">
        <v>62</v>
      </c>
      <c r="U5" s="3" t="s">
        <v>63</v>
      </c>
      <c r="V5" s="3" t="s">
        <v>64</v>
      </c>
    </row>
    <row r="6" customFormat="false" ht="19.5" hidden="false" customHeight="true" outlineLevel="0" collapsed="false">
      <c r="A6" s="12" t="s">
        <v>65</v>
      </c>
      <c r="B6" s="14" t="str">
        <f aca="false">Matrix!C5</f>
        <v>Veto</v>
      </c>
      <c r="C6" s="14" t="str">
        <f aca="false">Matrix!C6</f>
        <v>Veto</v>
      </c>
      <c r="D6" s="9" t="n">
        <f aca="false">IF(Matrix!C7="Optellend",N(Matrix!D7),0)</f>
        <v>9</v>
      </c>
      <c r="E6" s="9" t="n">
        <f aca="false">IF(Matrix!C8="Optellend",N(Matrix!D8),0)</f>
        <v>8</v>
      </c>
      <c r="F6" s="9" t="n">
        <f aca="false">IF(Matrix!C9="Optellend",N(Matrix!D9),0)</f>
        <v>9</v>
      </c>
      <c r="G6" s="9" t="n">
        <f aca="false">IF(Matrix!C10="Optellend",N(Matrix!D10),0)</f>
        <v>7</v>
      </c>
      <c r="H6" s="9" t="n">
        <f aca="false">IF(Matrix!C11="Optellend",N(Matrix!D11),0)</f>
        <v>6</v>
      </c>
      <c r="I6" s="9" t="n">
        <f aca="false">IF(Matrix!C12="Optellend",N(Matrix!D12),0)</f>
        <v>10</v>
      </c>
      <c r="J6" s="9" t="n">
        <f aca="false">IF(Matrix!C13="Optellend",N(Matrix!D13),0)</f>
        <v>10</v>
      </c>
      <c r="K6" s="9" t="n">
        <f aca="false">IF(Matrix!C14="Optellend",N(Matrix!D14),0)</f>
        <v>7</v>
      </c>
      <c r="L6" s="9" t="n">
        <f aca="false">IF(Matrix!C15="Optellend",N(Matrix!D15),0)</f>
        <v>6</v>
      </c>
      <c r="M6" s="9" t="n">
        <f aca="false">IF(Matrix!C16="Optellend",N(Matrix!D16),0)</f>
        <v>7</v>
      </c>
      <c r="N6" s="9" t="n">
        <f aca="false">IF(Matrix!C17="Optellend",N(Matrix!D17),0)</f>
        <v>4</v>
      </c>
      <c r="O6" s="9" t="n">
        <f aca="false">IF(Matrix!C18="Optellend",N(Matrix!D18),0)</f>
        <v>5</v>
      </c>
      <c r="P6" s="9" t="n">
        <f aca="false">IF(Matrix!C19="Optellend",N(Matrix!D19),0)</f>
        <v>5</v>
      </c>
      <c r="Q6" s="3"/>
      <c r="R6" s="3"/>
      <c r="S6" s="3"/>
      <c r="T6" s="3"/>
      <c r="U6" s="3"/>
      <c r="V6" s="3"/>
    </row>
    <row r="7" customFormat="false" ht="30" hidden="false" customHeight="true" outlineLevel="0" collapsed="false">
      <c r="A7" s="12" t="s">
        <v>66</v>
      </c>
      <c r="B7" s="15" t="str">
        <f aca="false">Matrix!B5</f>
        <v>Fit</v>
      </c>
      <c r="C7" s="15" t="str">
        <f aca="false">Matrix!B6</f>
        <v>Fit</v>
      </c>
      <c r="D7" s="15" t="str">
        <f aca="false">Matrix!B7</f>
        <v>Fit</v>
      </c>
      <c r="E7" s="15" t="str">
        <f aca="false">Matrix!B8</f>
        <v>Fit</v>
      </c>
      <c r="F7" s="15" t="str">
        <f aca="false">Matrix!B9</f>
        <v>Fit</v>
      </c>
      <c r="G7" s="15" t="str">
        <f aca="false">Matrix!B10</f>
        <v>Fit</v>
      </c>
      <c r="H7" s="15" t="str">
        <f aca="false">Matrix!B11</f>
        <v>Fit / Intent</v>
      </c>
      <c r="I7" s="15" t="str">
        <f aca="false">Matrix!B12</f>
        <v>Intent</v>
      </c>
      <c r="J7" s="15" t="str">
        <f aca="false">Matrix!B13</f>
        <v>Intent</v>
      </c>
      <c r="K7" s="15" t="str">
        <f aca="false">Matrix!B14</f>
        <v>Intent</v>
      </c>
      <c r="L7" s="15" t="str">
        <f aca="false">Matrix!B15</f>
        <v>Intent</v>
      </c>
      <c r="M7" s="15" t="str">
        <f aca="false">Matrix!B16</f>
        <v>Intent</v>
      </c>
      <c r="N7" s="15" t="str">
        <f aca="false">Matrix!B17</f>
        <v>Intent</v>
      </c>
      <c r="O7" s="15" t="str">
        <f aca="false">Matrix!B18</f>
        <v>Intent</v>
      </c>
      <c r="P7" s="15" t="str">
        <f aca="false">Matrix!B19</f>
        <v>Fit / Intent</v>
      </c>
      <c r="Q7" s="3"/>
      <c r="R7" s="3"/>
      <c r="S7" s="3"/>
      <c r="T7" s="3"/>
      <c r="U7" s="3"/>
      <c r="V7" s="3"/>
    </row>
    <row r="8" customFormat="false" ht="33.75" hidden="false" customHeight="true" outlineLevel="0" collapsed="false">
      <c r="A8" s="16" t="s">
        <v>67</v>
      </c>
      <c r="B8" s="5" t="s">
        <v>68</v>
      </c>
      <c r="C8" s="5" t="s">
        <v>68</v>
      </c>
      <c r="D8" s="17" t="n">
        <v>10</v>
      </c>
      <c r="E8" s="17" t="n">
        <v>10</v>
      </c>
      <c r="F8" s="17" t="n">
        <v>10</v>
      </c>
      <c r="G8" s="17" t="n">
        <v>10</v>
      </c>
      <c r="H8" s="17" t="n">
        <v>5</v>
      </c>
      <c r="I8" s="17" t="n">
        <v>10</v>
      </c>
      <c r="J8" s="17" t="n">
        <v>10</v>
      </c>
      <c r="K8" s="17" t="n">
        <v>10</v>
      </c>
      <c r="L8" s="17" t="n">
        <v>10</v>
      </c>
      <c r="M8" s="17" t="n">
        <v>0</v>
      </c>
      <c r="N8" s="17" t="n">
        <v>5</v>
      </c>
      <c r="O8" s="17" t="n">
        <v>10</v>
      </c>
      <c r="P8" s="17" t="n">
        <v>5</v>
      </c>
      <c r="Q8" s="18" t="n">
        <f aca="false">IF(COUNT(D8:P8)=0,"",SUMPRODUCT(D8:P8,$D$6:$P$6))</f>
        <v>785</v>
      </c>
      <c r="R8" s="19" t="n">
        <f aca="false">IF(Q8="","",IF(OR(B8="Nee",C8="Nee"),0,Q8/(Matrix!$D$22*10)*100))</f>
        <v>84.4086021505376</v>
      </c>
      <c r="S8" s="18" t="n">
        <f aca="false">IF(COUNT(D8:P8)=0,"",SUMPRODUCT(D8:P8,$D$6:$P$6,--(LEFT($D$7:$P$7,3)="Fit")))</f>
        <v>385</v>
      </c>
      <c r="T8" s="20" t="n">
        <f aca="false">IF(S8="","",IF(OR(B8="Nee",C8="Nee"),0,S8/(Matrix!$D$23*10)*100))</f>
        <v>87.5</v>
      </c>
      <c r="U8" s="19" t="str">
        <f aca="false">IF(R8="","",IF(OR(B8="Nee",C8="Nee"),Drempels!$A$7,IF(AND(R8&gt;=Drempels!$B$5,T8&gt;=Drempels!$C$5),Drempels!$A$5,IF(AND(R8&gt;=Drempels!$B$6,T8&gt;=Drempels!$C$6),Drempels!$A$6,Drempels!$A$7))))</f>
        <v>SQL</v>
      </c>
      <c r="V8" s="21" t="s">
        <v>69</v>
      </c>
    </row>
    <row r="9" customFormat="false" ht="33.75" hidden="false" customHeight="true" outlineLevel="0" collapsed="false">
      <c r="A9" s="16" t="s">
        <v>70</v>
      </c>
      <c r="B9" s="5" t="s">
        <v>68</v>
      </c>
      <c r="C9" s="5" t="s">
        <v>68</v>
      </c>
      <c r="D9" s="17" t="n">
        <v>10</v>
      </c>
      <c r="E9" s="17" t="n">
        <v>10</v>
      </c>
      <c r="F9" s="17" t="n">
        <v>5</v>
      </c>
      <c r="G9" s="17" t="n">
        <v>10</v>
      </c>
      <c r="H9" s="17" t="n">
        <v>10</v>
      </c>
      <c r="I9" s="17" t="n">
        <v>0</v>
      </c>
      <c r="J9" s="17" t="n">
        <v>0</v>
      </c>
      <c r="K9" s="17" t="n">
        <v>10</v>
      </c>
      <c r="L9" s="17" t="n">
        <v>10</v>
      </c>
      <c r="M9" s="17" t="n">
        <v>0</v>
      </c>
      <c r="N9" s="17" t="n">
        <v>10</v>
      </c>
      <c r="O9" s="17" t="n">
        <v>5</v>
      </c>
      <c r="P9" s="17" t="n">
        <v>0</v>
      </c>
      <c r="Q9" s="18" t="n">
        <f aca="false">IF(COUNT(D9:P9)=0,"",SUMPRODUCT(D9:P9,$D$6:$P$6))</f>
        <v>540</v>
      </c>
      <c r="R9" s="19" t="n">
        <f aca="false">IF(Q9="","",IF(OR(B9="Nee",C9="Nee"),0,Q9/(Matrix!$D$22*10)*100))</f>
        <v>58.0645161290323</v>
      </c>
      <c r="S9" s="18" t="n">
        <f aca="false">IF(COUNT(D9:P9)=0,"",SUMPRODUCT(D9:P9,$D$6:$P$6,--(LEFT($D$7:$P$7,3)="Fit")))</f>
        <v>345</v>
      </c>
      <c r="T9" s="20" t="n">
        <f aca="false">IF(S9="","",IF(OR(B9="Nee",C9="Nee"),0,S9/(Matrix!$D$23*10)*100))</f>
        <v>78.4090909090909</v>
      </c>
      <c r="U9" s="19" t="str">
        <f aca="false">IF(R9="","",IF(OR(B9="Nee",C9="Nee"),Drempels!$A$7,IF(AND(R9&gt;=Drempels!$B$5,T9&gt;=Drempels!$C$5),Drempels!$A$5,IF(AND(R9&gt;=Drempels!$B$6,T9&gt;=Drempels!$C$6),Drempels!$A$6,Drempels!$A$7))))</f>
        <v>MQL</v>
      </c>
      <c r="V9" s="21" t="s">
        <v>71</v>
      </c>
    </row>
    <row r="10" customFormat="false" ht="33.75" hidden="false" customHeight="true" outlineLevel="0" collapsed="false">
      <c r="A10" s="16" t="s">
        <v>72</v>
      </c>
      <c r="B10" s="5" t="s">
        <v>68</v>
      </c>
      <c r="C10" s="5" t="s">
        <v>73</v>
      </c>
      <c r="D10" s="17" t="n">
        <v>5</v>
      </c>
      <c r="E10" s="17" t="n">
        <v>0</v>
      </c>
      <c r="F10" s="17" t="n">
        <v>0</v>
      </c>
      <c r="G10" s="17" t="n">
        <v>5</v>
      </c>
      <c r="H10" s="17" t="n">
        <v>5</v>
      </c>
      <c r="I10" s="17" t="n">
        <v>10</v>
      </c>
      <c r="J10" s="17" t="n">
        <v>0</v>
      </c>
      <c r="K10" s="17" t="n">
        <v>10</v>
      </c>
      <c r="L10" s="17" t="n">
        <v>10</v>
      </c>
      <c r="M10" s="17" t="n">
        <v>0</v>
      </c>
      <c r="N10" s="17" t="n">
        <v>0</v>
      </c>
      <c r="O10" s="17" t="n">
        <v>0</v>
      </c>
      <c r="P10" s="17" t="n">
        <v>0</v>
      </c>
      <c r="Q10" s="18" t="n">
        <f aca="false">IF(COUNT(D10:P10)=0,"",SUMPRODUCT(D10:P10,$D$6:$P$6))</f>
        <v>340</v>
      </c>
      <c r="R10" s="19" t="n">
        <f aca="false">IF(Q10="","",IF(OR(B10="Nee",C10="Nee"),0,Q10/(Matrix!$D$22*10)*100))</f>
        <v>0</v>
      </c>
      <c r="S10" s="18" t="n">
        <f aca="false">IF(COUNT(D10:P10)=0,"",SUMPRODUCT(D10:P10,$D$6:$P$6,--(LEFT($D$7:$P$7,3)="Fit")))</f>
        <v>110</v>
      </c>
      <c r="T10" s="20" t="n">
        <f aca="false">IF(S10="","",IF(OR(B10="Nee",C10="Nee"),0,S10/(Matrix!$D$23*10)*100))</f>
        <v>0</v>
      </c>
      <c r="U10" s="19" t="str">
        <f aca="false">IF(R10="","",IF(OR(B10="Nee",C10="Nee"),Drempels!$A$7,IF(AND(R10&gt;=Drempels!$B$5,T10&gt;=Drempels!$C$5),Drempels!$A$5,IF(AND(R10&gt;=Drempels!$B$6,T10&gt;=Drempels!$C$6),Drempels!$A$6,Drempels!$A$7))))</f>
        <v>Afgewezen</v>
      </c>
      <c r="V10" s="21" t="s">
        <v>74</v>
      </c>
    </row>
    <row r="11" customFormat="false" ht="21.75" hidden="false" customHeight="true" outlineLevel="0" collapsed="false">
      <c r="A11" s="16"/>
      <c r="B11" s="5"/>
      <c r="C11" s="5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8" t="str">
        <f aca="false">IF(COUNT(D11:P11)=0,"",SUMPRODUCT(D11:P11,$D$6:$P$6))</f>
        <v/>
      </c>
      <c r="R11" s="19" t="str">
        <f aca="false">IF(Q11="","",IF(OR(B11="Nee",C11="Nee"),0,Q11/(Matrix!$D$22*10)*100))</f>
        <v/>
      </c>
      <c r="S11" s="18" t="str">
        <f aca="false">IF(COUNT(D11:P11)=0,"",SUMPRODUCT(D11:P11,$D$6:$P$6,--(LEFT($D$7:$P$7,3)="Fit")))</f>
        <v/>
      </c>
      <c r="T11" s="20" t="str">
        <f aca="false">IF(S11="","",IF(OR(B11="Nee",C11="Nee"),0,S11/(Matrix!$D$23*10)*100))</f>
        <v/>
      </c>
      <c r="U11" s="19" t="str">
        <f aca="false">IF(R11="","",IF(OR(B11="Nee",C11="Nee"),Drempels!$A$7,IF(AND(R11&gt;=Drempels!$B$5,T11&gt;=Drempels!$C$5),Drempels!$A$5,IF(AND(R11&gt;=Drempels!$B$6,T11&gt;=Drempels!$C$6),Drempels!$A$6,Drempels!$A$7))))</f>
        <v/>
      </c>
      <c r="V11" s="21"/>
    </row>
    <row r="12" customFormat="false" ht="21.75" hidden="false" customHeight="true" outlineLevel="0" collapsed="false">
      <c r="A12" s="16"/>
      <c r="B12" s="5"/>
      <c r="C12" s="5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8" t="str">
        <f aca="false">IF(COUNT(D12:P12)=0,"",SUMPRODUCT(D12:P12,$D$6:$P$6))</f>
        <v/>
      </c>
      <c r="R12" s="19" t="str">
        <f aca="false">IF(Q12="","",IF(OR(B12="Nee",C12="Nee"),0,Q12/(Matrix!$D$22*10)*100))</f>
        <v/>
      </c>
      <c r="S12" s="18" t="str">
        <f aca="false">IF(COUNT(D12:P12)=0,"",SUMPRODUCT(D12:P12,$D$6:$P$6,--(LEFT($D$7:$P$7,3)="Fit")))</f>
        <v/>
      </c>
      <c r="T12" s="20" t="str">
        <f aca="false">IF(S12="","",IF(OR(B12="Nee",C12="Nee"),0,S12/(Matrix!$D$23*10)*100))</f>
        <v/>
      </c>
      <c r="U12" s="19" t="str">
        <f aca="false">IF(R12="","",IF(OR(B12="Nee",C12="Nee"),Drempels!$A$7,IF(AND(R12&gt;=Drempels!$B$5,T12&gt;=Drempels!$C$5),Drempels!$A$5,IF(AND(R12&gt;=Drempels!$B$6,T12&gt;=Drempels!$C$6),Drempels!$A$6,Drempels!$A$7))))</f>
        <v/>
      </c>
      <c r="V12" s="21"/>
    </row>
    <row r="13" customFormat="false" ht="21.75" hidden="false" customHeight="true" outlineLevel="0" collapsed="false">
      <c r="A13" s="16"/>
      <c r="B13" s="5"/>
      <c r="C13" s="5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8" t="str">
        <f aca="false">IF(COUNT(D13:P13)=0,"",SUMPRODUCT(D13:P13,$D$6:$P$6))</f>
        <v/>
      </c>
      <c r="R13" s="19" t="str">
        <f aca="false">IF(Q13="","",IF(OR(B13="Nee",C13="Nee"),0,Q13/(Matrix!$D$22*10)*100))</f>
        <v/>
      </c>
      <c r="S13" s="18" t="str">
        <f aca="false">IF(COUNT(D13:P13)=0,"",SUMPRODUCT(D13:P13,$D$6:$P$6,--(LEFT($D$7:$P$7,3)="Fit")))</f>
        <v/>
      </c>
      <c r="T13" s="20" t="str">
        <f aca="false">IF(S13="","",IF(OR(B13="Nee",C13="Nee"),0,S13/(Matrix!$D$23*10)*100))</f>
        <v/>
      </c>
      <c r="U13" s="19" t="str">
        <f aca="false">IF(R13="","",IF(OR(B13="Nee",C13="Nee"),Drempels!$A$7,IF(AND(R13&gt;=Drempels!$B$5,T13&gt;=Drempels!$C$5),Drempels!$A$5,IF(AND(R13&gt;=Drempels!$B$6,T13&gt;=Drempels!$C$6),Drempels!$A$6,Drempels!$A$7))))</f>
        <v/>
      </c>
      <c r="V13" s="21"/>
    </row>
    <row r="14" customFormat="false" ht="21.75" hidden="false" customHeight="true" outlineLevel="0" collapsed="false">
      <c r="A14" s="16"/>
      <c r="B14" s="5"/>
      <c r="C14" s="5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8" t="str">
        <f aca="false">IF(COUNT(D14:P14)=0,"",SUMPRODUCT(D14:P14,$D$6:$P$6))</f>
        <v/>
      </c>
      <c r="R14" s="19" t="str">
        <f aca="false">IF(Q14="","",IF(OR(B14="Nee",C14="Nee"),0,Q14/(Matrix!$D$22*10)*100))</f>
        <v/>
      </c>
      <c r="S14" s="18" t="str">
        <f aca="false">IF(COUNT(D14:P14)=0,"",SUMPRODUCT(D14:P14,$D$6:$P$6,--(LEFT($D$7:$P$7,3)="Fit")))</f>
        <v/>
      </c>
      <c r="T14" s="20" t="str">
        <f aca="false">IF(S14="","",IF(OR(B14="Nee",C14="Nee"),0,S14/(Matrix!$D$23*10)*100))</f>
        <v/>
      </c>
      <c r="U14" s="19" t="str">
        <f aca="false">IF(R14="","",IF(OR(B14="Nee",C14="Nee"),Drempels!$A$7,IF(AND(R14&gt;=Drempels!$B$5,T14&gt;=Drempels!$C$5),Drempels!$A$5,IF(AND(R14&gt;=Drempels!$B$6,T14&gt;=Drempels!$C$6),Drempels!$A$6,Drempels!$A$7))))</f>
        <v/>
      </c>
      <c r="V14" s="21"/>
    </row>
    <row r="15" customFormat="false" ht="21.75" hidden="false" customHeight="true" outlineLevel="0" collapsed="false">
      <c r="A15" s="16"/>
      <c r="B15" s="5"/>
      <c r="C15" s="5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8" t="str">
        <f aca="false">IF(COUNT(D15:P15)=0,"",SUMPRODUCT(D15:P15,$D$6:$P$6))</f>
        <v/>
      </c>
      <c r="R15" s="19" t="str">
        <f aca="false">IF(Q15="","",IF(OR(B15="Nee",C15="Nee"),0,Q15/(Matrix!$D$22*10)*100))</f>
        <v/>
      </c>
      <c r="S15" s="18" t="str">
        <f aca="false">IF(COUNT(D15:P15)=0,"",SUMPRODUCT(D15:P15,$D$6:$P$6,--(LEFT($D$7:$P$7,3)="Fit")))</f>
        <v/>
      </c>
      <c r="T15" s="20" t="str">
        <f aca="false">IF(S15="","",IF(OR(B15="Nee",C15="Nee"),0,S15/(Matrix!$D$23*10)*100))</f>
        <v/>
      </c>
      <c r="U15" s="19" t="str">
        <f aca="false">IF(R15="","",IF(OR(B15="Nee",C15="Nee"),Drempels!$A$7,IF(AND(R15&gt;=Drempels!$B$5,T15&gt;=Drempels!$C$5),Drempels!$A$5,IF(AND(R15&gt;=Drempels!$B$6,T15&gt;=Drempels!$C$6),Drempels!$A$6,Drempels!$A$7))))</f>
        <v/>
      </c>
      <c r="V15" s="21"/>
    </row>
    <row r="16" customFormat="false" ht="21.75" hidden="false" customHeight="true" outlineLevel="0" collapsed="false">
      <c r="A16" s="16"/>
      <c r="B16" s="5"/>
      <c r="C16" s="5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8" t="str">
        <f aca="false">IF(COUNT(D16:P16)=0,"",SUMPRODUCT(D16:P16,$D$6:$P$6))</f>
        <v/>
      </c>
      <c r="R16" s="19" t="str">
        <f aca="false">IF(Q16="","",IF(OR(B16="Nee",C16="Nee"),0,Q16/(Matrix!$D$22*10)*100))</f>
        <v/>
      </c>
      <c r="S16" s="18" t="str">
        <f aca="false">IF(COUNT(D16:P16)=0,"",SUMPRODUCT(D16:P16,$D$6:$P$6,--(LEFT($D$7:$P$7,3)="Fit")))</f>
        <v/>
      </c>
      <c r="T16" s="20" t="str">
        <f aca="false">IF(S16="","",IF(OR(B16="Nee",C16="Nee"),0,S16/(Matrix!$D$23*10)*100))</f>
        <v/>
      </c>
      <c r="U16" s="19" t="str">
        <f aca="false">IF(R16="","",IF(OR(B16="Nee",C16="Nee"),Drempels!$A$7,IF(AND(R16&gt;=Drempels!$B$5,T16&gt;=Drempels!$C$5),Drempels!$A$5,IF(AND(R16&gt;=Drempels!$B$6,T16&gt;=Drempels!$C$6),Drempels!$A$6,Drempels!$A$7))))</f>
        <v/>
      </c>
      <c r="V16" s="21"/>
    </row>
    <row r="17" customFormat="false" ht="21.75" hidden="false" customHeight="true" outlineLevel="0" collapsed="false">
      <c r="A17" s="16"/>
      <c r="B17" s="5"/>
      <c r="C17" s="5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8" t="str">
        <f aca="false">IF(COUNT(D17:P17)=0,"",SUMPRODUCT(D17:P17,$D$6:$P$6))</f>
        <v/>
      </c>
      <c r="R17" s="19" t="str">
        <f aca="false">IF(Q17="","",IF(OR(B17="Nee",C17="Nee"),0,Q17/(Matrix!$D$22*10)*100))</f>
        <v/>
      </c>
      <c r="S17" s="18" t="str">
        <f aca="false">IF(COUNT(D17:P17)=0,"",SUMPRODUCT(D17:P17,$D$6:$P$6,--(LEFT($D$7:$P$7,3)="Fit")))</f>
        <v/>
      </c>
      <c r="T17" s="20" t="str">
        <f aca="false">IF(S17="","",IF(OR(B17="Nee",C17="Nee"),0,S17/(Matrix!$D$23*10)*100))</f>
        <v/>
      </c>
      <c r="U17" s="19" t="str">
        <f aca="false">IF(R17="","",IF(OR(B17="Nee",C17="Nee"),Drempels!$A$7,IF(AND(R17&gt;=Drempels!$B$5,T17&gt;=Drempels!$C$5),Drempels!$A$5,IF(AND(R17&gt;=Drempels!$B$6,T17&gt;=Drempels!$C$6),Drempels!$A$6,Drempels!$A$7))))</f>
        <v/>
      </c>
      <c r="V17" s="21"/>
    </row>
    <row r="20" customFormat="false" ht="15" hidden="false" customHeight="false" outlineLevel="0" collapsed="false">
      <c r="A20" s="11" t="s">
        <v>52</v>
      </c>
    </row>
  </sheetData>
  <sheetProtection sheet="true"/>
  <mergeCells count="10">
    <mergeCell ref="A2:V2"/>
    <mergeCell ref="B4:C4"/>
    <mergeCell ref="D4:P4"/>
    <mergeCell ref="Q4:U4"/>
    <mergeCell ref="Q5:Q7"/>
    <mergeCell ref="R5:R7"/>
    <mergeCell ref="S5:S7"/>
    <mergeCell ref="T5:T7"/>
    <mergeCell ref="U5:U7"/>
    <mergeCell ref="V5:V7"/>
  </mergeCells>
  <conditionalFormatting sqref="U8:U17">
    <cfRule type="expression" priority="2" aboveAverage="0" equalAverage="0" bottom="0" percent="0" rank="0" text="" dxfId="0">
      <formula>AND(U8&lt;&gt;"",U8=Drempels!$A$5)</formula>
    </cfRule>
    <cfRule type="expression" priority="3" aboveAverage="0" equalAverage="0" bottom="0" percent="0" rank="0" text="" dxfId="1">
      <formula>AND(U8&lt;&gt;"",U8=Drempels!$A$6)</formula>
    </cfRule>
    <cfRule type="expression" priority="4" aboveAverage="0" equalAverage="0" bottom="0" percent="0" rank="0" text="" dxfId="2">
      <formula>AND(U8&lt;&gt;"",U8=Drempels!$A$7)</formula>
    </cfRule>
  </conditionalFormatting>
  <conditionalFormatting sqref="B8:C17">
    <cfRule type="expression" priority="5" aboveAverage="0" equalAverage="0" bottom="0" percent="0" rank="0" text="" dxfId="2">
      <formula>B8="Nee"</formula>
    </cfRule>
  </conditionalFormatting>
  <dataValidations count="2">
    <dataValidation allowBlank="true" errorStyle="stop" operator="between" showDropDown="false" showErrorMessage="true" showInputMessage="false" sqref="B8:C17" type="list">
      <formula1>"Ja,Nee"</formula1>
      <formula2>0</formula2>
    </dataValidation>
    <dataValidation allowBlank="true" error="0, 5 of 10" errorStyle="stop" errorTitle="0 / 5 / 10" operator="between" showDropDown="false" showErrorMessage="true" showInputMessage="false" sqref="D8:P17" type="list">
      <formula1>"0,5,10"</formula1>
      <formula2>0</formula2>
    </dataValidation>
  </dataValidations>
  <printOptions headings="true" gridLines="true" gridLinesSet="true" horizontalCentered="false" verticalCentered="false"/>
  <pageMargins left="0.3" right="0.3" top="0.4" bottom="0.4" header="0.511811023622047" footer="0.511811023622047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6"/>
    <col collapsed="false" customWidth="true" hidden="false" outlineLevel="0" max="3" min="2" style="0" width="20"/>
    <col collapsed="false" customWidth="true" hidden="false" outlineLevel="0" max="4" min="4" style="0" width="72"/>
    <col collapsed="false" customWidth="true" hidden="false" outlineLevel="0" max="5" min="5" style="0" width="14"/>
  </cols>
  <sheetData>
    <row r="1" customFormat="false" ht="17.35" hidden="false" customHeight="false" outlineLevel="0" collapsed="false">
      <c r="A1" s="1" t="s">
        <v>75</v>
      </c>
    </row>
    <row r="2" customFormat="false" ht="31.5" hidden="false" customHeight="true" outlineLevel="0" collapsed="false">
      <c r="A2" s="2" t="s">
        <v>76</v>
      </c>
      <c r="B2" s="2"/>
      <c r="C2" s="2"/>
      <c r="D2" s="2"/>
      <c r="E2" s="2"/>
    </row>
    <row r="4" customFormat="false" ht="31.5" hidden="false" customHeight="true" outlineLevel="0" collapsed="false">
      <c r="A4" s="3" t="s">
        <v>63</v>
      </c>
      <c r="B4" s="3" t="s">
        <v>77</v>
      </c>
      <c r="C4" s="3" t="s">
        <v>78</v>
      </c>
      <c r="D4" s="3" t="s">
        <v>79</v>
      </c>
      <c r="E4" s="3" t="s">
        <v>80</v>
      </c>
    </row>
    <row r="5" customFormat="false" ht="33.75" hidden="false" customHeight="true" outlineLevel="0" collapsed="false">
      <c r="A5" s="22" t="s">
        <v>81</v>
      </c>
      <c r="B5" s="6" t="n">
        <v>75</v>
      </c>
      <c r="C5" s="6" t="n">
        <v>70</v>
      </c>
      <c r="D5" s="4" t="s">
        <v>82</v>
      </c>
      <c r="E5" s="14" t="n">
        <f aca="false">COUNTIF(Scoring!U8:U17,A5)</f>
        <v>1</v>
      </c>
    </row>
    <row r="6" customFormat="false" ht="33.75" hidden="false" customHeight="true" outlineLevel="0" collapsed="false">
      <c r="A6" s="23" t="s">
        <v>83</v>
      </c>
      <c r="B6" s="6" t="n">
        <v>50</v>
      </c>
      <c r="C6" s="6" t="n">
        <v>60</v>
      </c>
      <c r="D6" s="4" t="s">
        <v>84</v>
      </c>
      <c r="E6" s="14" t="n">
        <f aca="false">COUNTIF(Scoring!U8:U17,A6)</f>
        <v>1</v>
      </c>
    </row>
    <row r="7" customFormat="false" ht="33.75" hidden="false" customHeight="true" outlineLevel="0" collapsed="false">
      <c r="A7" s="24" t="s">
        <v>85</v>
      </c>
      <c r="B7" s="25" t="s">
        <v>86</v>
      </c>
      <c r="C7" s="25" t="s">
        <v>86</v>
      </c>
      <c r="D7" s="4" t="s">
        <v>87</v>
      </c>
      <c r="E7" s="14" t="n">
        <f aca="false">COUNTIF(Scoring!U8:U17,A7)</f>
        <v>1</v>
      </c>
    </row>
    <row r="9" customFormat="false" ht="15" hidden="false" customHeight="false" outlineLevel="0" collapsed="false">
      <c r="A9" s="7" t="s">
        <v>88</v>
      </c>
    </row>
    <row r="10" customFormat="false" ht="15" hidden="false" customHeight="false" outlineLevel="0" collapsed="false">
      <c r="A10" s="26" t="s">
        <v>89</v>
      </c>
    </row>
    <row r="11" customFormat="false" ht="15" hidden="false" customHeight="false" outlineLevel="0" collapsed="false">
      <c r="A11" s="26" t="s">
        <v>90</v>
      </c>
    </row>
    <row r="12" customFormat="false" ht="15" hidden="false" customHeight="false" outlineLevel="0" collapsed="false">
      <c r="A12" s="26" t="s">
        <v>91</v>
      </c>
    </row>
    <row r="13" customFormat="false" ht="15" hidden="false" customHeight="false" outlineLevel="0" collapsed="false">
      <c r="A13" s="26" t="s">
        <v>92</v>
      </c>
    </row>
    <row r="14" customFormat="false" ht="15" hidden="false" customHeight="false" outlineLevel="0" collapsed="false">
      <c r="A14" s="26" t="s">
        <v>93</v>
      </c>
    </row>
    <row r="15" customFormat="false" ht="15" hidden="false" customHeight="false" outlineLevel="0" collapsed="false">
      <c r="A15" s="27" t="s">
        <v>94</v>
      </c>
    </row>
    <row r="17" customFormat="false" ht="15" hidden="false" customHeight="false" outlineLevel="0" collapsed="false">
      <c r="A17" s="11" t="s">
        <v>52</v>
      </c>
    </row>
  </sheetData>
  <sheetProtection sheet="true"/>
  <mergeCells count="1">
    <mergeCell ref="A2:E2"/>
  </mergeCells>
  <dataValidations count="1">
    <dataValidation allowBlank="false" errorStyle="stop" operator="between" showDropDown="false" showErrorMessage="true" showInputMessage="false" sqref="B5:C6" type="whole">
      <formula1>0</formula1>
      <formula2>100</formula2>
    </dataValidation>
  </dataValidations>
  <printOptions headings="true" gridLines="true" gridLinesSet="true" horizontalCentered="false" verticalCentered="false"/>
  <pageMargins left="0.3" right="0.3" top="0.4" bottom="0.4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2026-10-24T10:57:40Z</dcterms:created>
  <dc:creator>openpyxl</dc:creator>
  <dc:description/>
  <dc:language>vi-VN</dc:language>
  <cp:lastModifiedBy/>
  <dcterms:modified xsi:type="dcterms:W3CDTF">2026-10-24T10:57:40Z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