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alender" sheetId="1" state="visible" r:id="rId3"/>
    <sheet name="Opslag" sheetId="2" state="visible" r:id="rId4"/>
    <sheet name="Opsummering" sheetId="3" state="visible" r:id="rId5"/>
    <sheet name="Indstillinger" sheetId="4" state="visible" r:id="rId6"/>
  </sheets>
  <definedNames>
    <definedName function="false" hidden="false" localSheetId="3" name="_xlnm.Print_Area" vbProcedure="false">Indstillinger!$A$1:$E$27</definedName>
    <definedName function="false" hidden="false" localSheetId="0" name="_xlnm.Print_Area" vbProcedure="false">Kalender!$A$1:$H$30</definedName>
    <definedName function="false" hidden="false" localSheetId="1" name="_xlnm.Print_Area" vbProcedure="false">Opslag!$A$1:$I$26</definedName>
    <definedName function="false" hidden="false" localSheetId="2" name="_xlnm.Print_Area" vbProcedure="false">Opsummering!$A$1:$F$27</definedName>
    <definedName function="false" hidden="false" name="Channels" vbProcedure="false">Indstillinger!$C$19:$C$24</definedName>
    <definedName function="false" hidden="false" name="Formats" vbProcedure="false">Indstillinger!$B$19:$B$23</definedName>
    <definedName function="false" hidden="false" name="GridStart" vbProcedure="false">Indstillinger!$C$8</definedName>
    <definedName function="false" hidden="false" name="MonthEnd" vbProcedure="false">Indstillinger!$C$7</definedName>
    <definedName function="false" hidden="false" name="MonthStart" vbProcedure="false">Indstillinger!$C$6</definedName>
    <definedName function="false" hidden="false" name="Pillars" vbProcedure="false">Indstillinger!$B$11:$B$14</definedName>
    <definedName function="false" hidden="false" name="PillarTargets" vbProcedure="false">Indstillinger!$C$11:$C$14</definedName>
    <definedName function="false" hidden="false" name="SelMonth" vbProcedure="false">Indstillinger!$C$4</definedName>
    <definedName function="false" hidden="false" name="SelYear" vbProcedure="false">Indstillinger!$C$5</definedName>
    <definedName function="false" hidden="false" name="Statuses" vbProcedure="false">Indstillinger!$D$19:$D$23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<sst xmlns="http://schemas.openxmlformats.org/spreadsheetml/2006/main" count="264" uniqueCount="135">
  <si>
    <t xml:space="preserve">Udfyldes automatisk fra fanen Opslag (første opslag på dagen; (+1) betyder flere opslag samme dag). Skift måned og år under Indstillinger.</t>
  </si>
  <si>
    <t xml:space="preserve">Søjler:</t>
  </si>
  <si>
    <t xml:space="preserve">Uge</t>
  </si>
  <si>
    <t xml:space="preserve">Mandag</t>
  </si>
  <si>
    <t xml:space="preserve">Tirsdag</t>
  </si>
  <si>
    <t xml:space="preserve">Onsdag</t>
  </si>
  <si>
    <t xml:space="preserve">Torsdag</t>
  </si>
  <si>
    <t xml:space="preserve">Fredag</t>
  </si>
  <si>
    <t xml:space="preserve">Lørdag</t>
  </si>
  <si>
    <t xml:space="preserve">Søndag</t>
  </si>
  <si>
    <t xml:space="preserve">Søjle</t>
  </si>
  <si>
    <t xml:space="preserve">Emne</t>
  </si>
  <si>
    <t xml:space="preserve">Format · kanal</t>
  </si>
  <si>
    <t xml:space="preserve">Hypotetisk eksempel — orova.vn</t>
  </si>
  <si>
    <t xml:space="preserve">Opslag</t>
  </si>
  <si>
    <t xml:space="preserve">Én række pr. opslag. Rullemenuer i Kanal, Indholdssøjle, Format og Status. Tabellen udvides automatisk, når du skriver i rækken under den.</t>
  </si>
  <si>
    <t xml:space="preserve">Dato</t>
  </si>
  <si>
    <t xml:space="preserve">Kanal</t>
  </si>
  <si>
    <t xml:space="preserve">Indholdssøjle</t>
  </si>
  <si>
    <t xml:space="preserve">Format</t>
  </si>
  <si>
    <t xml:space="preserve">Tekst/caption-udkast</t>
  </si>
  <si>
    <t xml:space="preserve">Link</t>
  </si>
  <si>
    <t xml:space="preserve">Status</t>
  </si>
  <si>
    <t xml:space="preserve">Ansvarlig</t>
  </si>
  <si>
    <t xml:space="preserve">LinkedIn</t>
  </si>
  <si>
    <t xml:space="preserve">Faglig viden</t>
  </si>
  <si>
    <t xml:space="preserve">3 fejl i UTM-mærkning</t>
  </si>
  <si>
    <t xml:space="preserve">Karrusel</t>
  </si>
  <si>
    <t xml:space="preserve">Mister du overblikket over, hvilke opslag der giver trafik? Her er tre fejl, vi ser oftest.</t>
  </si>
  <si>
    <t xml:space="preserve">https://example.com/utm-guide</t>
  </si>
  <si>
    <t xml:space="preserve">Udgivet</t>
  </si>
  <si>
    <t xml:space="preserve">Mette</t>
  </si>
  <si>
    <t xml:space="preserve">Instagram</t>
  </si>
  <si>
    <t xml:space="preserve">Bag kulisserne</t>
  </si>
  <si>
    <t xml:space="preserve">Mød teamet: kundeservice</t>
  </si>
  <si>
    <t xml:space="preserve">Billede</t>
  </si>
  <si>
    <t xml:space="preserve">Hvem svarer, når du skriver til os? Mød de tre, der sidder klar hver morgen.</t>
  </si>
  <si>
    <t xml:space="preserve">Jonas</t>
  </si>
  <si>
    <t xml:space="preserve">Facebook</t>
  </si>
  <si>
    <t xml:space="preserve">Salg og tilbud</t>
  </si>
  <si>
    <t xml:space="preserve">Tilbud: gratis gennemgang af din profil</t>
  </si>
  <si>
    <t xml:space="preserve">Book 20 minutter, så kigger vi din side igennem sammen med dig.</t>
  </si>
  <si>
    <t xml:space="preserve">https://example.com/booking</t>
  </si>
  <si>
    <t xml:space="preserve">Sofie</t>
  </si>
  <si>
    <t xml:space="preserve">Tjekliste: billedformater 4:5 og 9:16</t>
  </si>
  <si>
    <t xml:space="preserve">Gem denne tjekliste, før du eksporterer næste grafik.</t>
  </si>
  <si>
    <t xml:space="preserve">Branchetrends</t>
  </si>
  <si>
    <t xml:space="preserve">Trend: kort lodret video i B2B</t>
  </si>
  <si>
    <t xml:space="preserve">Tekst</t>
  </si>
  <si>
    <t xml:space="preserve">Lodret video er ikke kun for forbrugermærker. Tre eksempler fra B2B.</t>
  </si>
  <si>
    <t xml:space="preserve">Sådan planlægger vi en kampagne</t>
  </si>
  <si>
    <t xml:space="preserve">Fra idé til tidsindstillet opslag: vores tavle, trin for trin.</t>
  </si>
  <si>
    <t xml:space="preserve">Sådan læser du rækkevidde vs. visninger</t>
  </si>
  <si>
    <t xml:space="preserve">To tal, der ofte blandes sammen. Sådan skiller du dem ad.</t>
  </si>
  <si>
    <t xml:space="preserve">https://example.com/raekkevidde</t>
  </si>
  <si>
    <t xml:space="preserve">Planlagt</t>
  </si>
  <si>
    <t xml:space="preserve">Tilmeld dig webinaret om batch-produktion</t>
  </si>
  <si>
    <t xml:space="preserve">45 minutter, ét emne: sådan producerer du en måneds indhold på én formiddag.</t>
  </si>
  <si>
    <t xml:space="preserve">https://example.com/webinar</t>
  </si>
  <si>
    <t xml:space="preserve">TikTok</t>
  </si>
  <si>
    <t xml:space="preserve">En dag på lageret</t>
  </si>
  <si>
    <t xml:space="preserve">Video/Reel</t>
  </si>
  <si>
    <t xml:space="preserve">Følg en pakke fra hylde til kunde på under et minut.</t>
  </si>
  <si>
    <t xml:space="preserve">Myte: flere hashtags giver mere rækkevidde</t>
  </si>
  <si>
    <t xml:space="preserve">Vi tester påstanden og viser, hvad vi gør i stedet.</t>
  </si>
  <si>
    <t xml:space="preserve">Batch-dag: tirsdag formiddag</t>
  </si>
  <si>
    <t xml:space="preserve">Story</t>
  </si>
  <si>
    <t xml:space="preserve">Telefon på stativ, notifikationer slået fra. Sådan ser vores batch-blok ud.</t>
  </si>
  <si>
    <t xml:space="preserve">Guide: Open Graph-tags på din side</t>
  </si>
  <si>
    <t xml:space="preserve">Forkert billede i link-forhåndsvisningen? Sådan retter du det.</t>
  </si>
  <si>
    <t xml:space="preserve">https://example.com/og-guide</t>
  </si>
  <si>
    <t xml:space="preserve">Klar</t>
  </si>
  <si>
    <t xml:space="preserve">Nyhed: ny pakke til små teams</t>
  </si>
  <si>
    <t xml:space="preserve">Vi har samlet de mest brugte funktioner i en ny pakke til teams på 1 til 5.</t>
  </si>
  <si>
    <t xml:space="preserve">https://example.com/pakker</t>
  </si>
  <si>
    <t xml:space="preserve">Ordbog: engagementrate forklaret</t>
  </si>
  <si>
    <t xml:space="preserve">Hvad tæller med, og hvad divideres med? Én slide pr. begreb.</t>
  </si>
  <si>
    <t xml:space="preserve">Medarbejderportræt: ny kollega</t>
  </si>
  <si>
    <t xml:space="preserve">Velkommen til vores nye kollega. Tre spørgsmål om første uge.</t>
  </si>
  <si>
    <t xml:space="preserve">Branchenyt: månedens vigtigste ændringer</t>
  </si>
  <si>
    <t xml:space="preserve">Kort opsummering af det, der ændrede sig på platformene denne måned.</t>
  </si>
  <si>
    <t xml:space="preserve">Under produktion</t>
  </si>
  <si>
    <t xml:space="preserve">Sådan genbruger du ét webinar til 5 klip</t>
  </si>
  <si>
    <t xml:space="preserve">Ét langt webinar, fem korte klip med undertekster.</t>
  </si>
  <si>
    <t xml:space="preserve">Før/efter: kort hook i første linje</t>
  </si>
  <si>
    <t xml:space="preserve">Samme opslag, to indledninger. Hvilken ville du stoppe ved?</t>
  </si>
  <si>
    <t xml:space="preserve">Sidste chance: tilmelding lukker fredag</t>
  </si>
  <si>
    <t xml:space="preserve">Der er stadig pladser til webinaret. Tilmeldingen lukker fredag kl. 12.</t>
  </si>
  <si>
    <t xml:space="preserve">Idé</t>
  </si>
  <si>
    <t xml:space="preserve">Spørgsmål fra kunder: hvornår skal vi sende?</t>
  </si>
  <si>
    <t xml:space="preserve">Vi samler de fem spørgsmål, vi oftest får om planlægning, i én karrusel.</t>
  </si>
  <si>
    <t xml:space="preserve">Fordeling pr. indholdssøjle (opslag i den valgte måned)</t>
  </si>
  <si>
    <t xml:space="preserve">Målandel</t>
  </si>
  <si>
    <t xml:space="preserve">Antal opslag</t>
  </si>
  <si>
    <t xml:space="preserve">Faktisk andel</t>
  </si>
  <si>
    <t xml:space="preserve">Afvigelse (procentpoint)</t>
  </si>
  <si>
    <t xml:space="preserve">I alt</t>
  </si>
  <si>
    <t xml:space="preserve">Pr. kanal</t>
  </si>
  <si>
    <t xml:space="preserve">Pr. status</t>
  </si>
  <si>
    <t xml:space="preserve">Antal</t>
  </si>
  <si>
    <t xml:space="preserve">Sådan måler du resultaterne</t>
  </si>
  <si>
    <t xml:space="preserve">Parameter</t>
  </si>
  <si>
    <t xml:space="preserve">Hvad du måler</t>
  </si>
  <si>
    <t xml:space="preserve">Hvor du finder tallet</t>
  </si>
  <si>
    <t xml:space="preserve">Udgivelsesstabilitet</t>
  </si>
  <si>
    <t xml:space="preserve">Om alle planlagte opslag udkom uden forsinkelser</t>
  </si>
  <si>
    <t xml:space="preserve">Historikken i dit planlægningsværktøj</t>
  </si>
  <si>
    <t xml:space="preserve">Engagementrate per opslag</t>
  </si>
  <si>
    <t xml:space="preserve">Likes, kommentarer, delinger og gemte opslag divideret med rækkevidden</t>
  </si>
  <si>
    <t xml:space="preserve">Statistikken på hver platform</t>
  </si>
  <si>
    <t xml:space="preserve">Kvalificeret webtrafik</t>
  </si>
  <si>
    <t xml:space="preserve">Sessioner og hændelser fra opslag mærket med UTM-parametre</t>
  </si>
  <si>
    <t xml:space="preserve">Google Analytics 4 under Trafikanskaffelse</t>
  </si>
  <si>
    <t xml:space="preserve">Gennemgå tallene én gang om måneden, og justér indholdssøjlerne for den næste 4-ugers periode.</t>
  </si>
  <si>
    <t xml:space="preserve">Indstillinger</t>
  </si>
  <si>
    <t xml:space="preserve">Vælg måned og år her. Kalender og Opsummering følger automatisk med. Gule felter kan redigeres.</t>
  </si>
  <si>
    <t xml:space="preserve">Måned</t>
  </si>
  <si>
    <t xml:space="preserve">År</t>
  </si>
  <si>
    <t xml:space="preserve">Første dag i måneden</t>
  </si>
  <si>
    <t xml:space="preserve">Sidste dag i måneden</t>
  </si>
  <si>
    <t xml:space="preserve">Kalendergitteret starter (mandag)</t>
  </si>
  <si>
    <t xml:space="preserve">Farve i kalenderen</t>
  </si>
  <si>
    <t xml:space="preserve">Eksempler på emner</t>
  </si>
  <si>
    <t xml:space="preserve">Blå</t>
  </si>
  <si>
    <t xml:space="preserve">Guides, tjeklister, svar på kundespørgsmål</t>
  </si>
  <si>
    <t xml:space="preserve">Grøn</t>
  </si>
  <si>
    <t xml:space="preserve">Medarbejderhistorier, arbejdsgange, kultur</t>
  </si>
  <si>
    <t xml:space="preserve">Orange</t>
  </si>
  <si>
    <t xml:space="preserve">Produktnyheder, tilbud, tilmeldinger</t>
  </si>
  <si>
    <t xml:space="preserve">Lilla</t>
  </si>
  <si>
    <t xml:space="preserve">Aktuelle tendenser og nyheder i branchen</t>
  </si>
  <si>
    <t xml:space="preserve">Fordelingen 40/30/20/10 er et hypotetisk eksempel. Tilpas tallene til din egen forretning (summen bør være 100 %).</t>
  </si>
  <si>
    <t xml:space="preserve">YouTube Shorts</t>
  </si>
  <si>
    <t xml:space="preserve">Threads</t>
  </si>
  <si>
    <t xml:space="preserve">Listerne bruges i rullemenuerne på fanen Opslag. Ret teksten direkte i cellerne.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</si>
</sst>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"/>
    <numFmt numFmtId="166" formatCode="dd\-mm\-yyyy"/>
    <numFmt numFmtId="167" formatCode="0%"/>
    <numFmt numFmtId="168" formatCode="\+0.0;\-0.0;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F2F2F2"/>
        <bgColor rgb="FFF7F7F7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1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8">
    <dxf>
      <fill>
        <patternFill>
          <bgColor rgb="FFE3E3E3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21" type="wholeTable"/>
      <tableStyleElement dxfId="22" type="firstColumnStripe"/>
      <tableStyleElement dxfId="23" type="firstRowStripe"/>
      <tableStyleElement dxfId="24" type="lastColumn"/>
      <tableStyleElement dxfId="25" type="firstColumn"/>
      <tableStyleElement dxfId="26" type="headerRow"/>
      <tableStyleElement dxfId="27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563C1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I24" headerRowCount="1" totalsRowCount="0" totalsRowShown="0">
  <autoFilter ref="A4:I24"/>
  <tableColumns count="9">
    <tableColumn id="1" name="Dato"/>
    <tableColumn id="2" name="Kanal"/>
    <tableColumn id="3" name="Indholdssøjle"/>
    <tableColumn id="4" name="Emne"/>
    <tableColumn id="5" name="Format"/>
    <tableColumn id="6" name="Tekst/caption-udkast"/>
    <tableColumn id="7" name="Link"/>
    <tableColumn id="8" name="Status"/>
    <tableColumn id="9" name="Ansvarlig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example.com/utm-guide" TargetMode="External"/><Relationship Id="rId2" Type="http://schemas.openxmlformats.org/officeDocument/2006/relationships/hyperlink" Target="https://example.com/booking" TargetMode="External"/><Relationship Id="rId3" Type="http://schemas.openxmlformats.org/officeDocument/2006/relationships/hyperlink" Target="https://example.com/raekkevidde" TargetMode="External"/><Relationship Id="rId4" Type="http://schemas.openxmlformats.org/officeDocument/2006/relationships/hyperlink" Target="https://example.com/webinar" TargetMode="External"/><Relationship Id="rId5" Type="http://schemas.openxmlformats.org/officeDocument/2006/relationships/hyperlink" Target="https://example.com/og-guide" TargetMode="External"/><Relationship Id="rId6" Type="http://schemas.openxmlformats.org/officeDocument/2006/relationships/hyperlink" Target="https://example.com/pakker" TargetMode="External"/><Relationship Id="rId7" Type="http://schemas.openxmlformats.org/officeDocument/2006/relationships/hyperlink" Target="https://example.com/webinar" TargetMode="External"/><Relationship Id="rId8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"Indholdskalender — "&amp;CHOOSE(SelMonth,"januar","februar","marts","april","maj","juni","juli","august","september","oktober","november","december")&amp;" "&amp;SelYear</f>
        <v>Indholdskalender — november 2026</v>
      </c>
    </row>
    <row r="2" customFormat="false" ht="15" hidden="false" customHeight="false" outlineLevel="0" collapsed="false">
      <c r="A2" s="2" t="s">
        <v>0</v>
      </c>
    </row>
    <row r="3" customFormat="false" ht="15" hidden="false" customHeight="false" outlineLevel="0" collapsed="false">
      <c r="A3" s="3" t="s">
        <v>1</v>
      </c>
      <c r="B3" s="4" t="str">
        <f aca="false">INDEX(Pillars,1)</f>
        <v>Faglig viden</v>
      </c>
      <c r="C3" s="5" t="str">
        <f aca="false">INDEX(Pillars,2)</f>
        <v>Bag kulisserne</v>
      </c>
      <c r="D3" s="6" t="str">
        <f aca="false">INDEX(Pillars,3)</f>
        <v>Salg og tilbud</v>
      </c>
      <c r="E3" s="7" t="str">
        <f aca="false">INDEX(Pillars,4)</f>
        <v>Branchetrends</v>
      </c>
    </row>
    <row r="4" customFormat="false" ht="15" hidden="false" customHeight="false" outlineLevel="0" collapsed="false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</row>
    <row r="5" customFormat="false" ht="18" hidden="false" customHeight="true" outlineLevel="0" collapsed="false">
      <c r="A5" s="10" t="str">
        <f aca="false">IF(AND(MONTH((GridStart+0))&lt;&gt;SelMonth,MONTH((GridStart+0)+6)&lt;&gt;SelMonth),"","Uge "&amp;INT(((GridStart+0)+3-DATE(YEAR((GridStart+0)+3),1,1))/7)+1)</f>
        <v>Uge 44</v>
      </c>
      <c r="B5" s="11" t="str">
        <f aca="false">IF(MONTH((GridStart+0))=SelMonth,(GridStart+0),"")</f>
        <v/>
      </c>
      <c r="C5" s="11" t="str">
        <f aca="false">IF(MONTH((GridStart+1))=SelMonth,(GridStart+1),"")</f>
        <v/>
      </c>
      <c r="D5" s="11" t="str">
        <f aca="false">IF(MONTH((GridStart+2))=SelMonth,(GridStart+2),"")</f>
        <v/>
      </c>
      <c r="E5" s="11" t="str">
        <f aca="false">IF(MONTH((GridStart+3))=SelMonth,(GridStart+3),"")</f>
        <v/>
      </c>
      <c r="F5" s="11" t="str">
        <f aca="false">IF(MONTH((GridStart+4))=SelMonth,(GridStart+4),"")</f>
        <v/>
      </c>
      <c r="G5" s="12" t="str">
        <f aca="false">IF(MONTH((GridStart+5))=SelMonth,(GridStart+5),"")</f>
        <v/>
      </c>
      <c r="H5" s="12" t="n">
        <f aca="false">IF(MONTH((GridStart+6))=SelMonth,(GridStart+6),"")</f>
        <v>46327</v>
      </c>
    </row>
    <row r="6" customFormat="false" ht="15" hidden="false" customHeight="true" outlineLevel="0" collapsed="false">
      <c r="A6" s="13" t="s">
        <v>10</v>
      </c>
      <c r="B6" s="14" t="str">
        <f aca="false">IF(B5="","",IFERROR(INDEX(Opslag!$C$5:$C$204,MATCH(B5,Opslag!$A$5:$A$204,0)),""))</f>
        <v/>
      </c>
      <c r="C6" s="14" t="str">
        <f aca="false">IF(C5="","",IFERROR(INDEX(Opslag!$C$5:$C$204,MATCH(C5,Opslag!$A$5:$A$204,0)),""))</f>
        <v/>
      </c>
      <c r="D6" s="14" t="str">
        <f aca="false">IF(D5="","",IFERROR(INDEX(Opslag!$C$5:$C$204,MATCH(D5,Opslag!$A$5:$A$204,0)),""))</f>
        <v/>
      </c>
      <c r="E6" s="14" t="str">
        <f aca="false">IF(E5="","",IFERROR(INDEX(Opslag!$C$5:$C$204,MATCH(E5,Opslag!$A$5:$A$204,0)),""))</f>
        <v/>
      </c>
      <c r="F6" s="14" t="str">
        <f aca="false">IF(F5="","",IFERROR(INDEX(Opslag!$C$5:$C$204,MATCH(F5,Opslag!$A$5:$A$204,0)),""))</f>
        <v/>
      </c>
      <c r="G6" s="15" t="str">
        <f aca="false">IF(G5="","",IFERROR(INDEX(Opslag!$C$5:$C$204,MATCH(G5,Opslag!$A$5:$A$204,0)),""))</f>
        <v/>
      </c>
      <c r="H6" s="15" t="str">
        <f aca="false">IF(H5="","",IFERROR(INDEX(Opslag!$C$5:$C$204,MATCH(H5,Opslag!$A$5:$A$204,0)),""))</f>
        <v/>
      </c>
    </row>
    <row r="7" customFormat="false" ht="42" hidden="false" customHeight="true" outlineLevel="0" collapsed="false">
      <c r="A7" s="13" t="s">
        <v>11</v>
      </c>
      <c r="B7" s="16" t="str">
        <f aca="false">IF(B5="","",IFERROR(INDEX(Opslag!$D$5:$D$204,MATCH(B5,Opslag!$A$5:$A$204,0)),""))</f>
        <v/>
      </c>
      <c r="C7" s="16" t="str">
        <f aca="false">IF(C5="","",IFERROR(INDEX(Opslag!$D$5:$D$204,MATCH(C5,Opslag!$A$5:$A$204,0)),""))</f>
        <v/>
      </c>
      <c r="D7" s="16" t="str">
        <f aca="false">IF(D5="","",IFERROR(INDEX(Opslag!$D$5:$D$204,MATCH(D5,Opslag!$A$5:$A$204,0)),""))</f>
        <v/>
      </c>
      <c r="E7" s="16" t="str">
        <f aca="false">IF(E5="","",IFERROR(INDEX(Opslag!$D$5:$D$204,MATCH(E5,Opslag!$A$5:$A$204,0)),""))</f>
        <v/>
      </c>
      <c r="F7" s="16" t="str">
        <f aca="false">IF(F5="","",IFERROR(INDEX(Opslag!$D$5:$D$204,MATCH(F5,Opslag!$A$5:$A$204,0)),""))</f>
        <v/>
      </c>
      <c r="G7" s="17" t="str">
        <f aca="false">IF(G5="","",IFERROR(INDEX(Opslag!$D$5:$D$204,MATCH(G5,Opslag!$A$5:$A$204,0)),""))</f>
        <v/>
      </c>
      <c r="H7" s="17" t="str">
        <f aca="false">IF(H5="","",IFERROR(INDEX(Opslag!$D$5:$D$204,MATCH(H5,Opslag!$A$5:$A$204,0)),""))</f>
        <v/>
      </c>
    </row>
    <row r="8" customFormat="false" ht="15" hidden="false" customHeight="true" outlineLevel="0" collapsed="false">
      <c r="A8" s="18" t="s">
        <v>12</v>
      </c>
      <c r="B8" s="19" t="str">
        <f aca="false">IF(B5="","",IFERROR(INDEX(Opslag!$E$5:$E$204,MATCH(B5,Opslag!$A$5:$A$204,0))&amp;" · "&amp;INDEX(Opslag!$B$5:$B$204,MATCH(B5,Opslag!$A$5:$A$204,0))&amp;IF(COUNTIF(Opslag!$A$5:$A$204,B5)&gt;1," (+"&amp;(COUNTIF(Opslag!$A$5:$A$204,B5)-1)&amp;")",""),""))</f>
        <v/>
      </c>
      <c r="C8" s="19" t="str">
        <f aca="false">IF(C5="","",IFERROR(INDEX(Opslag!$E$5:$E$204,MATCH(C5,Opslag!$A$5:$A$204,0))&amp;" · "&amp;INDEX(Opslag!$B$5:$B$204,MATCH(C5,Opslag!$A$5:$A$204,0))&amp;IF(COUNTIF(Opslag!$A$5:$A$204,C5)&gt;1," (+"&amp;(COUNTIF(Opslag!$A$5:$A$204,C5)-1)&amp;")",""),""))</f>
        <v/>
      </c>
      <c r="D8" s="19" t="str">
        <f aca="false">IF(D5="","",IFERROR(INDEX(Opslag!$E$5:$E$204,MATCH(D5,Opslag!$A$5:$A$204,0))&amp;" · "&amp;INDEX(Opslag!$B$5:$B$204,MATCH(D5,Opslag!$A$5:$A$204,0))&amp;IF(COUNTIF(Opslag!$A$5:$A$204,D5)&gt;1," (+"&amp;(COUNTIF(Opslag!$A$5:$A$204,D5)-1)&amp;")",""),""))</f>
        <v/>
      </c>
      <c r="E8" s="19" t="str">
        <f aca="false">IF(E5="","",IFERROR(INDEX(Opslag!$E$5:$E$204,MATCH(E5,Opslag!$A$5:$A$204,0))&amp;" · "&amp;INDEX(Opslag!$B$5:$B$204,MATCH(E5,Opslag!$A$5:$A$204,0))&amp;IF(COUNTIF(Opslag!$A$5:$A$204,E5)&gt;1," (+"&amp;(COUNTIF(Opslag!$A$5:$A$204,E5)-1)&amp;")",""),""))</f>
        <v/>
      </c>
      <c r="F8" s="19" t="str">
        <f aca="false">IF(F5="","",IFERROR(INDEX(Opslag!$E$5:$E$204,MATCH(F5,Opslag!$A$5:$A$204,0))&amp;" · "&amp;INDEX(Opslag!$B$5:$B$204,MATCH(F5,Opslag!$A$5:$A$204,0))&amp;IF(COUNTIF(Opslag!$A$5:$A$204,F5)&gt;1," (+"&amp;(COUNTIF(Opslag!$A$5:$A$204,F5)-1)&amp;")",""),""))</f>
        <v/>
      </c>
      <c r="G8" s="20" t="str">
        <f aca="false">IF(G5="","",IFERROR(INDEX(Opslag!$E$5:$E$204,MATCH(G5,Opslag!$A$5:$A$204,0))&amp;" · "&amp;INDEX(Opslag!$B$5:$B$204,MATCH(G5,Opslag!$A$5:$A$204,0))&amp;IF(COUNTIF(Opslag!$A$5:$A$204,G5)&gt;1," (+"&amp;(COUNTIF(Opslag!$A$5:$A$204,G5)-1)&amp;")",""),""))</f>
        <v/>
      </c>
      <c r="H8" s="20" t="str">
        <f aca="false">IF(H5="","",IFERROR(INDEX(Opslag!$E$5:$E$204,MATCH(H5,Opslag!$A$5:$A$204,0))&amp;" · "&amp;INDEX(Opslag!$B$5:$B$204,MATCH(H5,Opslag!$A$5:$A$204,0))&amp;IF(COUNTIF(Opslag!$A$5:$A$204,H5)&gt;1," (+"&amp;(COUNTIF(Opslag!$A$5:$A$204,H5)-1)&amp;")",""),""))</f>
        <v/>
      </c>
    </row>
    <row r="9" customFormat="false" ht="18" hidden="false" customHeight="true" outlineLevel="0" collapsed="false">
      <c r="A9" s="10" t="str">
        <f aca="false">IF(AND(MONTH((GridStart+7))&lt;&gt;SelMonth,MONTH((GridStart+7)+6)&lt;&gt;SelMonth),"","Uge "&amp;INT(((GridStart+7)+3-DATE(YEAR((GridStart+7)+3),1,1))/7)+1)</f>
        <v>Uge 45</v>
      </c>
      <c r="B9" s="11" t="n">
        <f aca="false">IF(MONTH((GridStart+7))=SelMonth,(GridStart+7),"")</f>
        <v>46328</v>
      </c>
      <c r="C9" s="11" t="n">
        <f aca="false">IF(MONTH((GridStart+8))=SelMonth,(GridStart+8),"")</f>
        <v>46329</v>
      </c>
      <c r="D9" s="11" t="n">
        <f aca="false">IF(MONTH((GridStart+9))=SelMonth,(GridStart+9),"")</f>
        <v>46330</v>
      </c>
      <c r="E9" s="11" t="n">
        <f aca="false">IF(MONTH((GridStart+10))=SelMonth,(GridStart+10),"")</f>
        <v>46331</v>
      </c>
      <c r="F9" s="11" t="n">
        <f aca="false">IF(MONTH((GridStart+11))=SelMonth,(GridStart+11),"")</f>
        <v>46332</v>
      </c>
      <c r="G9" s="12" t="n">
        <f aca="false">IF(MONTH((GridStart+12))=SelMonth,(GridStart+12),"")</f>
        <v>46333</v>
      </c>
      <c r="H9" s="12" t="n">
        <f aca="false">IF(MONTH((GridStart+13))=SelMonth,(GridStart+13),"")</f>
        <v>46334</v>
      </c>
    </row>
    <row r="10" customFormat="false" ht="15" hidden="false" customHeight="true" outlineLevel="0" collapsed="false">
      <c r="A10" s="13" t="s">
        <v>10</v>
      </c>
      <c r="B10" s="14" t="str">
        <f aca="false">IF(B9="","",IFERROR(INDEX(Opslag!$C$5:$C$204,MATCH(B9,Opslag!$A$5:$A$204,0)),""))</f>
        <v>Faglig viden</v>
      </c>
      <c r="C10" s="14" t="str">
        <f aca="false">IF(C9="","",IFERROR(INDEX(Opslag!$C$5:$C$204,MATCH(C9,Opslag!$A$5:$A$204,0)),""))</f>
        <v>Bag kulisserne</v>
      </c>
      <c r="D10" s="14" t="str">
        <f aca="false">IF(D9="","",IFERROR(INDEX(Opslag!$C$5:$C$204,MATCH(D9,Opslag!$A$5:$A$204,0)),""))</f>
        <v>Salg og tilbud</v>
      </c>
      <c r="E10" s="14" t="str">
        <f aca="false">IF(E9="","",IFERROR(INDEX(Opslag!$C$5:$C$204,MATCH(E9,Opslag!$A$5:$A$204,0)),""))</f>
        <v>Faglig viden</v>
      </c>
      <c r="F10" s="14" t="str">
        <f aca="false">IF(F9="","",IFERROR(INDEX(Opslag!$C$5:$C$204,MATCH(F9,Opslag!$A$5:$A$204,0)),""))</f>
        <v>Branchetrends</v>
      </c>
      <c r="G10" s="15" t="str">
        <f aca="false">IF(G9="","",IFERROR(INDEX(Opslag!$C$5:$C$204,MATCH(G9,Opslag!$A$5:$A$204,0)),""))</f>
        <v/>
      </c>
      <c r="H10" s="15" t="str">
        <f aca="false">IF(H9="","",IFERROR(INDEX(Opslag!$C$5:$C$204,MATCH(H9,Opslag!$A$5:$A$204,0)),""))</f>
        <v/>
      </c>
    </row>
    <row r="11" customFormat="false" ht="42" hidden="false" customHeight="true" outlineLevel="0" collapsed="false">
      <c r="A11" s="13" t="s">
        <v>11</v>
      </c>
      <c r="B11" s="16" t="str">
        <f aca="false">IF(B9="","",IFERROR(INDEX(Opslag!$D$5:$D$204,MATCH(B9,Opslag!$A$5:$A$204,0)),""))</f>
        <v>3 fejl i UTM-mærkning</v>
      </c>
      <c r="C11" s="16" t="str">
        <f aca="false">IF(C9="","",IFERROR(INDEX(Opslag!$D$5:$D$204,MATCH(C9,Opslag!$A$5:$A$204,0)),""))</f>
        <v>Mød teamet: kundeservice</v>
      </c>
      <c r="D11" s="16" t="str">
        <f aca="false">IF(D9="","",IFERROR(INDEX(Opslag!$D$5:$D$204,MATCH(D9,Opslag!$A$5:$A$204,0)),""))</f>
        <v>Tilbud: gratis gennemgang af din profil</v>
      </c>
      <c r="E11" s="16" t="str">
        <f aca="false">IF(E9="","",IFERROR(INDEX(Opslag!$D$5:$D$204,MATCH(E9,Opslag!$A$5:$A$204,0)),""))</f>
        <v>Tjekliste: billedformater 4:5 og 9:16</v>
      </c>
      <c r="F11" s="16" t="str">
        <f aca="false">IF(F9="","",IFERROR(INDEX(Opslag!$D$5:$D$204,MATCH(F9,Opslag!$A$5:$A$204,0)),""))</f>
        <v>Trend: kort lodret video i B2B</v>
      </c>
      <c r="G11" s="17" t="str">
        <f aca="false">IF(G9="","",IFERROR(INDEX(Opslag!$D$5:$D$204,MATCH(G9,Opslag!$A$5:$A$204,0)),""))</f>
        <v/>
      </c>
      <c r="H11" s="17" t="str">
        <f aca="false">IF(H9="","",IFERROR(INDEX(Opslag!$D$5:$D$204,MATCH(H9,Opslag!$A$5:$A$204,0)),""))</f>
        <v/>
      </c>
    </row>
    <row r="12" customFormat="false" ht="15" hidden="false" customHeight="true" outlineLevel="0" collapsed="false">
      <c r="A12" s="18" t="s">
        <v>12</v>
      </c>
      <c r="B12" s="19" t="str">
        <f aca="false">IF(B9="","",IFERROR(INDEX(Opslag!$E$5:$E$204,MATCH(B9,Opslag!$A$5:$A$204,0))&amp;" · "&amp;INDEX(Opslag!$B$5:$B$204,MATCH(B9,Opslag!$A$5:$A$204,0))&amp;IF(COUNTIF(Opslag!$A$5:$A$204,B9)&gt;1," (+"&amp;(COUNTIF(Opslag!$A$5:$A$204,B9)-1)&amp;")",""),""))</f>
        <v>Karrusel · LinkedIn</v>
      </c>
      <c r="C12" s="19" t="str">
        <f aca="false">IF(C9="","",IFERROR(INDEX(Opslag!$E$5:$E$204,MATCH(C9,Opslag!$A$5:$A$204,0))&amp;" · "&amp;INDEX(Opslag!$B$5:$B$204,MATCH(C9,Opslag!$A$5:$A$204,0))&amp;IF(COUNTIF(Opslag!$A$5:$A$204,C9)&gt;1," (+"&amp;(COUNTIF(Opslag!$A$5:$A$204,C9)-1)&amp;")",""),""))</f>
        <v>Billede · Instagram</v>
      </c>
      <c r="D12" s="19" t="str">
        <f aca="false">IF(D9="","",IFERROR(INDEX(Opslag!$E$5:$E$204,MATCH(D9,Opslag!$A$5:$A$204,0))&amp;" · "&amp;INDEX(Opslag!$B$5:$B$204,MATCH(D9,Opslag!$A$5:$A$204,0))&amp;IF(COUNTIF(Opslag!$A$5:$A$204,D9)&gt;1," (+"&amp;(COUNTIF(Opslag!$A$5:$A$204,D9)-1)&amp;")",""),""))</f>
        <v>Billede · Facebook</v>
      </c>
      <c r="E12" s="19" t="str">
        <f aca="false">IF(E9="","",IFERROR(INDEX(Opslag!$E$5:$E$204,MATCH(E9,Opslag!$A$5:$A$204,0))&amp;" · "&amp;INDEX(Opslag!$B$5:$B$204,MATCH(E9,Opslag!$A$5:$A$204,0))&amp;IF(COUNTIF(Opslag!$A$5:$A$204,E9)&gt;1," (+"&amp;(COUNTIF(Opslag!$A$5:$A$204,E9)-1)&amp;")",""),""))</f>
        <v>Karrusel · Instagram</v>
      </c>
      <c r="F12" s="19" t="str">
        <f aca="false">IF(F9="","",IFERROR(INDEX(Opslag!$E$5:$E$204,MATCH(F9,Opslag!$A$5:$A$204,0))&amp;" · "&amp;INDEX(Opslag!$B$5:$B$204,MATCH(F9,Opslag!$A$5:$A$204,0))&amp;IF(COUNTIF(Opslag!$A$5:$A$204,F9)&gt;1," (+"&amp;(COUNTIF(Opslag!$A$5:$A$204,F9)-1)&amp;")",""),""))</f>
        <v>Tekst · LinkedIn</v>
      </c>
      <c r="G12" s="20" t="str">
        <f aca="false">IF(G9="","",IFERROR(INDEX(Opslag!$E$5:$E$204,MATCH(G9,Opslag!$A$5:$A$204,0))&amp;" · "&amp;INDEX(Opslag!$B$5:$B$204,MATCH(G9,Opslag!$A$5:$A$204,0))&amp;IF(COUNTIF(Opslag!$A$5:$A$204,G9)&gt;1," (+"&amp;(COUNTIF(Opslag!$A$5:$A$204,G9)-1)&amp;")",""),""))</f>
        <v/>
      </c>
      <c r="H12" s="20" t="str">
        <f aca="false">IF(H9="","",IFERROR(INDEX(Opslag!$E$5:$E$204,MATCH(H9,Opslag!$A$5:$A$204,0))&amp;" · "&amp;INDEX(Opslag!$B$5:$B$204,MATCH(H9,Opslag!$A$5:$A$204,0))&amp;IF(COUNTIF(Opslag!$A$5:$A$204,H9)&gt;1," (+"&amp;(COUNTIF(Opslag!$A$5:$A$204,H9)-1)&amp;")",""),""))</f>
        <v/>
      </c>
    </row>
    <row r="13" customFormat="false" ht="18" hidden="false" customHeight="true" outlineLevel="0" collapsed="false">
      <c r="A13" s="10" t="str">
        <f aca="false">IF(AND(MONTH((GridStart+14))&lt;&gt;SelMonth,MONTH((GridStart+14)+6)&lt;&gt;SelMonth),"","Uge "&amp;INT(((GridStart+14)+3-DATE(YEAR((GridStart+14)+3),1,1))/7)+1)</f>
        <v>Uge 46</v>
      </c>
      <c r="B13" s="11" t="n">
        <f aca="false">IF(MONTH((GridStart+14))=SelMonth,(GridStart+14),"")</f>
        <v>46335</v>
      </c>
      <c r="C13" s="11" t="n">
        <f aca="false">IF(MONTH((GridStart+15))=SelMonth,(GridStart+15),"")</f>
        <v>46336</v>
      </c>
      <c r="D13" s="11" t="n">
        <f aca="false">IF(MONTH((GridStart+16))=SelMonth,(GridStart+16),"")</f>
        <v>46337</v>
      </c>
      <c r="E13" s="11" t="n">
        <f aca="false">IF(MONTH((GridStart+17))=SelMonth,(GridStart+17),"")</f>
        <v>46338</v>
      </c>
      <c r="F13" s="11" t="n">
        <f aca="false">IF(MONTH((GridStart+18))=SelMonth,(GridStart+18),"")</f>
        <v>46339</v>
      </c>
      <c r="G13" s="12" t="n">
        <f aca="false">IF(MONTH((GridStart+19))=SelMonth,(GridStart+19),"")</f>
        <v>46340</v>
      </c>
      <c r="H13" s="12" t="n">
        <f aca="false">IF(MONTH((GridStart+20))=SelMonth,(GridStart+20),"")</f>
        <v>46341</v>
      </c>
    </row>
    <row r="14" customFormat="false" ht="15" hidden="false" customHeight="true" outlineLevel="0" collapsed="false">
      <c r="A14" s="13" t="s">
        <v>10</v>
      </c>
      <c r="B14" s="14" t="str">
        <f aca="false">IF(B13="","",IFERROR(INDEX(Opslag!$C$5:$C$204,MATCH(B13,Opslag!$A$5:$A$204,0)),""))</f>
        <v>Bag kulisserne</v>
      </c>
      <c r="C14" s="14" t="str">
        <f aca="false">IF(C13="","",IFERROR(INDEX(Opslag!$C$5:$C$204,MATCH(C13,Opslag!$A$5:$A$204,0)),""))</f>
        <v>Faglig viden</v>
      </c>
      <c r="D14" s="14" t="str">
        <f aca="false">IF(D13="","",IFERROR(INDEX(Opslag!$C$5:$C$204,MATCH(D13,Opslag!$A$5:$A$204,0)),""))</f>
        <v>Salg og tilbud</v>
      </c>
      <c r="E14" s="14" t="str">
        <f aca="false">IF(E13="","",IFERROR(INDEX(Opslag!$C$5:$C$204,MATCH(E13,Opslag!$A$5:$A$204,0)),""))</f>
        <v>Bag kulisserne</v>
      </c>
      <c r="F14" s="14" t="str">
        <f aca="false">IF(F13="","",IFERROR(INDEX(Opslag!$C$5:$C$204,MATCH(F13,Opslag!$A$5:$A$204,0)),""))</f>
        <v>Faglig viden</v>
      </c>
      <c r="G14" s="15" t="str">
        <f aca="false">IF(G13="","",IFERROR(INDEX(Opslag!$C$5:$C$204,MATCH(G13,Opslag!$A$5:$A$204,0)),""))</f>
        <v/>
      </c>
      <c r="H14" s="15" t="str">
        <f aca="false">IF(H13="","",IFERROR(INDEX(Opslag!$C$5:$C$204,MATCH(H13,Opslag!$A$5:$A$204,0)),""))</f>
        <v/>
      </c>
    </row>
    <row r="15" customFormat="false" ht="42" hidden="false" customHeight="true" outlineLevel="0" collapsed="false">
      <c r="A15" s="13" t="s">
        <v>11</v>
      </c>
      <c r="B15" s="16" t="str">
        <f aca="false">IF(B13="","",IFERROR(INDEX(Opslag!$D$5:$D$204,MATCH(B13,Opslag!$A$5:$A$204,0)),""))</f>
        <v>Sådan planlægger vi en kampagne</v>
      </c>
      <c r="C15" s="16" t="str">
        <f aca="false">IF(C13="","",IFERROR(INDEX(Opslag!$D$5:$D$204,MATCH(C13,Opslag!$A$5:$A$204,0)),""))</f>
        <v>Sådan læser du rækkevidde vs. visninger</v>
      </c>
      <c r="D15" s="16" t="str">
        <f aca="false">IF(D13="","",IFERROR(INDEX(Opslag!$D$5:$D$204,MATCH(D13,Opslag!$A$5:$A$204,0)),""))</f>
        <v>Tilmeld dig webinaret om batch-produktion</v>
      </c>
      <c r="E15" s="16" t="str">
        <f aca="false">IF(E13="","",IFERROR(INDEX(Opslag!$D$5:$D$204,MATCH(E13,Opslag!$A$5:$A$204,0)),""))</f>
        <v>En dag på lageret</v>
      </c>
      <c r="F15" s="16" t="str">
        <f aca="false">IF(F13="","",IFERROR(INDEX(Opslag!$D$5:$D$204,MATCH(F13,Opslag!$A$5:$A$204,0)),""))</f>
        <v>Myte: flere hashtags giver mere rækkevidde</v>
      </c>
      <c r="G15" s="17" t="str">
        <f aca="false">IF(G13="","",IFERROR(INDEX(Opslag!$D$5:$D$204,MATCH(G13,Opslag!$A$5:$A$204,0)),""))</f>
        <v/>
      </c>
      <c r="H15" s="17" t="str">
        <f aca="false">IF(H13="","",IFERROR(INDEX(Opslag!$D$5:$D$204,MATCH(H13,Opslag!$A$5:$A$204,0)),""))</f>
        <v/>
      </c>
    </row>
    <row r="16" customFormat="false" ht="15" hidden="false" customHeight="true" outlineLevel="0" collapsed="false">
      <c r="A16" s="18" t="s">
        <v>12</v>
      </c>
      <c r="B16" s="19" t="str">
        <f aca="false">IF(B13="","",IFERROR(INDEX(Opslag!$E$5:$E$204,MATCH(B13,Opslag!$A$5:$A$204,0))&amp;" · "&amp;INDEX(Opslag!$B$5:$B$204,MATCH(B13,Opslag!$A$5:$A$204,0))&amp;IF(COUNTIF(Opslag!$A$5:$A$204,B13)&gt;1," (+"&amp;(COUNTIF(Opslag!$A$5:$A$204,B13)-1)&amp;")",""),""))</f>
        <v>Tekst · LinkedIn</v>
      </c>
      <c r="C16" s="19" t="str">
        <f aca="false">IF(C13="","",IFERROR(INDEX(Opslag!$E$5:$E$204,MATCH(C13,Opslag!$A$5:$A$204,0))&amp;" · "&amp;INDEX(Opslag!$B$5:$B$204,MATCH(C13,Opslag!$A$5:$A$204,0))&amp;IF(COUNTIF(Opslag!$A$5:$A$204,C13)&gt;1," (+"&amp;(COUNTIF(Opslag!$A$5:$A$204,C13)-1)&amp;")",""),""))</f>
        <v>Karrusel · LinkedIn</v>
      </c>
      <c r="D16" s="19" t="str">
        <f aca="false">IF(D13="","",IFERROR(INDEX(Opslag!$E$5:$E$204,MATCH(D13,Opslag!$A$5:$A$204,0))&amp;" · "&amp;INDEX(Opslag!$B$5:$B$204,MATCH(D13,Opslag!$A$5:$A$204,0))&amp;IF(COUNTIF(Opslag!$A$5:$A$204,D13)&gt;1," (+"&amp;(COUNTIF(Opslag!$A$5:$A$204,D13)-1)&amp;")",""),""))</f>
        <v>Billede · LinkedIn</v>
      </c>
      <c r="E16" s="19" t="str">
        <f aca="false">IF(E13="","",IFERROR(INDEX(Opslag!$E$5:$E$204,MATCH(E13,Opslag!$A$5:$A$204,0))&amp;" · "&amp;INDEX(Opslag!$B$5:$B$204,MATCH(E13,Opslag!$A$5:$A$204,0))&amp;IF(COUNTIF(Opslag!$A$5:$A$204,E13)&gt;1," (+"&amp;(COUNTIF(Opslag!$A$5:$A$204,E13)-1)&amp;")",""),""))</f>
        <v>Video/Reel · TikTok</v>
      </c>
      <c r="F16" s="19" t="str">
        <f aca="false">IF(F13="","",IFERROR(INDEX(Opslag!$E$5:$E$204,MATCH(F13,Opslag!$A$5:$A$204,0))&amp;" · "&amp;INDEX(Opslag!$B$5:$B$204,MATCH(F13,Opslag!$A$5:$A$204,0))&amp;IF(COUNTIF(Opslag!$A$5:$A$204,F13)&gt;1," (+"&amp;(COUNTIF(Opslag!$A$5:$A$204,F13)-1)&amp;")",""),""))</f>
        <v>Karrusel · Instagram</v>
      </c>
      <c r="G16" s="20" t="str">
        <f aca="false">IF(G13="","",IFERROR(INDEX(Opslag!$E$5:$E$204,MATCH(G13,Opslag!$A$5:$A$204,0))&amp;" · "&amp;INDEX(Opslag!$B$5:$B$204,MATCH(G13,Opslag!$A$5:$A$204,0))&amp;IF(COUNTIF(Opslag!$A$5:$A$204,G13)&gt;1," (+"&amp;(COUNTIF(Opslag!$A$5:$A$204,G13)-1)&amp;")",""),""))</f>
        <v/>
      </c>
      <c r="H16" s="20" t="str">
        <f aca="false">IF(H13="","",IFERROR(INDEX(Opslag!$E$5:$E$204,MATCH(H13,Opslag!$A$5:$A$204,0))&amp;" · "&amp;INDEX(Opslag!$B$5:$B$204,MATCH(H13,Opslag!$A$5:$A$204,0))&amp;IF(COUNTIF(Opslag!$A$5:$A$204,H13)&gt;1," (+"&amp;(COUNTIF(Opslag!$A$5:$A$204,H13)-1)&amp;")",""),""))</f>
        <v/>
      </c>
    </row>
    <row r="17" customFormat="false" ht="18" hidden="false" customHeight="true" outlineLevel="0" collapsed="false">
      <c r="A17" s="10" t="str">
        <f aca="false">IF(AND(MONTH((GridStart+21))&lt;&gt;SelMonth,MONTH((GridStart+21)+6)&lt;&gt;SelMonth),"","Uge "&amp;INT(((GridStart+21)+3-DATE(YEAR((GridStart+21)+3),1,1))/7)+1)</f>
        <v>Uge 47</v>
      </c>
      <c r="B17" s="11" t="n">
        <f aca="false">IF(MONTH((GridStart+21))=SelMonth,(GridStart+21),"")</f>
        <v>46342</v>
      </c>
      <c r="C17" s="11" t="n">
        <f aca="false">IF(MONTH((GridStart+22))=SelMonth,(GridStart+22),"")</f>
        <v>46343</v>
      </c>
      <c r="D17" s="11" t="n">
        <f aca="false">IF(MONTH((GridStart+23))=SelMonth,(GridStart+23),"")</f>
        <v>46344</v>
      </c>
      <c r="E17" s="11" t="n">
        <f aca="false">IF(MONTH((GridStart+24))=SelMonth,(GridStart+24),"")</f>
        <v>46345</v>
      </c>
      <c r="F17" s="11" t="n">
        <f aca="false">IF(MONTH((GridStart+25))=SelMonth,(GridStart+25),"")</f>
        <v>46346</v>
      </c>
      <c r="G17" s="12" t="n">
        <f aca="false">IF(MONTH((GridStart+26))=SelMonth,(GridStart+26),"")</f>
        <v>46347</v>
      </c>
      <c r="H17" s="12" t="n">
        <f aca="false">IF(MONTH((GridStart+27))=SelMonth,(GridStart+27),"")</f>
        <v>46348</v>
      </c>
    </row>
    <row r="18" customFormat="false" ht="15" hidden="false" customHeight="true" outlineLevel="0" collapsed="false">
      <c r="A18" s="13" t="s">
        <v>10</v>
      </c>
      <c r="B18" s="14" t="str">
        <f aca="false">IF(B17="","",IFERROR(INDEX(Opslag!$C$5:$C$204,MATCH(B17,Opslag!$A$5:$A$204,0)),""))</f>
        <v/>
      </c>
      <c r="C18" s="14" t="str">
        <f aca="false">IF(C17="","",IFERROR(INDEX(Opslag!$C$5:$C$204,MATCH(C17,Opslag!$A$5:$A$204,0)),""))</f>
        <v>Bag kulisserne</v>
      </c>
      <c r="D18" s="14" t="str">
        <f aca="false">IF(D17="","",IFERROR(INDEX(Opslag!$C$5:$C$204,MATCH(D17,Opslag!$A$5:$A$204,0)),""))</f>
        <v>Faglig viden</v>
      </c>
      <c r="E18" s="14" t="str">
        <f aca="false">IF(E17="","",IFERROR(INDEX(Opslag!$C$5:$C$204,MATCH(E17,Opslag!$A$5:$A$204,0)),""))</f>
        <v>Salg og tilbud</v>
      </c>
      <c r="F18" s="14" t="str">
        <f aca="false">IF(F17="","",IFERROR(INDEX(Opslag!$C$5:$C$204,MATCH(F17,Opslag!$A$5:$A$204,0)),""))</f>
        <v>Faglig viden</v>
      </c>
      <c r="G18" s="15" t="str">
        <f aca="false">IF(G17="","",IFERROR(INDEX(Opslag!$C$5:$C$204,MATCH(G17,Opslag!$A$5:$A$204,0)),""))</f>
        <v/>
      </c>
      <c r="H18" s="15" t="str">
        <f aca="false">IF(H17="","",IFERROR(INDEX(Opslag!$C$5:$C$204,MATCH(H17,Opslag!$A$5:$A$204,0)),""))</f>
        <v/>
      </c>
    </row>
    <row r="19" customFormat="false" ht="42" hidden="false" customHeight="true" outlineLevel="0" collapsed="false">
      <c r="A19" s="13" t="s">
        <v>11</v>
      </c>
      <c r="B19" s="16" t="str">
        <f aca="false">IF(B17="","",IFERROR(INDEX(Opslag!$D$5:$D$204,MATCH(B17,Opslag!$A$5:$A$204,0)),""))</f>
        <v/>
      </c>
      <c r="C19" s="16" t="str">
        <f aca="false">IF(C17="","",IFERROR(INDEX(Opslag!$D$5:$D$204,MATCH(C17,Opslag!$A$5:$A$204,0)),""))</f>
        <v>Batch-dag: tirsdag formiddag</v>
      </c>
      <c r="D19" s="16" t="str">
        <f aca="false">IF(D17="","",IFERROR(INDEX(Opslag!$D$5:$D$204,MATCH(D17,Opslag!$A$5:$A$204,0)),""))</f>
        <v>Guide: Open Graph-tags på din side</v>
      </c>
      <c r="E19" s="16" t="str">
        <f aca="false">IF(E17="","",IFERROR(INDEX(Opslag!$D$5:$D$204,MATCH(E17,Opslag!$A$5:$A$204,0)),""))</f>
        <v>Nyhed: ny pakke til små teams</v>
      </c>
      <c r="F19" s="16" t="str">
        <f aca="false">IF(F17="","",IFERROR(INDEX(Opslag!$D$5:$D$204,MATCH(F17,Opslag!$A$5:$A$204,0)),""))</f>
        <v>Ordbog: engagementrate forklaret</v>
      </c>
      <c r="G19" s="17" t="str">
        <f aca="false">IF(G17="","",IFERROR(INDEX(Opslag!$D$5:$D$204,MATCH(G17,Opslag!$A$5:$A$204,0)),""))</f>
        <v/>
      </c>
      <c r="H19" s="17" t="str">
        <f aca="false">IF(H17="","",IFERROR(INDEX(Opslag!$D$5:$D$204,MATCH(H17,Opslag!$A$5:$A$204,0)),""))</f>
        <v/>
      </c>
    </row>
    <row r="20" customFormat="false" ht="15" hidden="false" customHeight="true" outlineLevel="0" collapsed="false">
      <c r="A20" s="18" t="s">
        <v>12</v>
      </c>
      <c r="B20" s="19" t="str">
        <f aca="false">IF(B17="","",IFERROR(INDEX(Opslag!$E$5:$E$204,MATCH(B17,Opslag!$A$5:$A$204,0))&amp;" · "&amp;INDEX(Opslag!$B$5:$B$204,MATCH(B17,Opslag!$A$5:$A$204,0))&amp;IF(COUNTIF(Opslag!$A$5:$A$204,B17)&gt;1," (+"&amp;(COUNTIF(Opslag!$A$5:$A$204,B17)-1)&amp;")",""),""))</f>
        <v/>
      </c>
      <c r="C20" s="19" t="str">
        <f aca="false">IF(C17="","",IFERROR(INDEX(Opslag!$E$5:$E$204,MATCH(C17,Opslag!$A$5:$A$204,0))&amp;" · "&amp;INDEX(Opslag!$B$5:$B$204,MATCH(C17,Opslag!$A$5:$A$204,0))&amp;IF(COUNTIF(Opslag!$A$5:$A$204,C17)&gt;1," (+"&amp;(COUNTIF(Opslag!$A$5:$A$204,C17)-1)&amp;")",""),""))</f>
        <v>Story · Instagram</v>
      </c>
      <c r="D20" s="19" t="str">
        <f aca="false">IF(D17="","",IFERROR(INDEX(Opslag!$E$5:$E$204,MATCH(D17,Opslag!$A$5:$A$204,0))&amp;" · "&amp;INDEX(Opslag!$B$5:$B$204,MATCH(D17,Opslag!$A$5:$A$204,0))&amp;IF(COUNTIF(Opslag!$A$5:$A$204,D17)&gt;1," (+"&amp;(COUNTIF(Opslag!$A$5:$A$204,D17)-1)&amp;")",""),""))</f>
        <v>Tekst · LinkedIn</v>
      </c>
      <c r="E20" s="19" t="str">
        <f aca="false">IF(E17="","",IFERROR(INDEX(Opslag!$E$5:$E$204,MATCH(E17,Opslag!$A$5:$A$204,0))&amp;" · "&amp;INDEX(Opslag!$B$5:$B$204,MATCH(E17,Opslag!$A$5:$A$204,0))&amp;IF(COUNTIF(Opslag!$A$5:$A$204,E17)&gt;1," (+"&amp;(COUNTIF(Opslag!$A$5:$A$204,E17)-1)&amp;")",""),""))</f>
        <v>Billede · Facebook</v>
      </c>
      <c r="F20" s="19" t="str">
        <f aca="false">IF(F17="","",IFERROR(INDEX(Opslag!$E$5:$E$204,MATCH(F17,Opslag!$A$5:$A$204,0))&amp;" · "&amp;INDEX(Opslag!$B$5:$B$204,MATCH(F17,Opslag!$A$5:$A$204,0))&amp;IF(COUNTIF(Opslag!$A$5:$A$204,F17)&gt;1," (+"&amp;(COUNTIF(Opslag!$A$5:$A$204,F17)-1)&amp;")",""),""))</f>
        <v>Karrusel · Instagram</v>
      </c>
      <c r="G20" s="20" t="str">
        <f aca="false">IF(G17="","",IFERROR(INDEX(Opslag!$E$5:$E$204,MATCH(G17,Opslag!$A$5:$A$204,0))&amp;" · "&amp;INDEX(Opslag!$B$5:$B$204,MATCH(G17,Opslag!$A$5:$A$204,0))&amp;IF(COUNTIF(Opslag!$A$5:$A$204,G17)&gt;1," (+"&amp;(COUNTIF(Opslag!$A$5:$A$204,G17)-1)&amp;")",""),""))</f>
        <v/>
      </c>
      <c r="H20" s="20" t="str">
        <f aca="false">IF(H17="","",IFERROR(INDEX(Opslag!$E$5:$E$204,MATCH(H17,Opslag!$A$5:$A$204,0))&amp;" · "&amp;INDEX(Opslag!$B$5:$B$204,MATCH(H17,Opslag!$A$5:$A$204,0))&amp;IF(COUNTIF(Opslag!$A$5:$A$204,H17)&gt;1," (+"&amp;(COUNTIF(Opslag!$A$5:$A$204,H17)-1)&amp;")",""),""))</f>
        <v/>
      </c>
    </row>
    <row r="21" customFormat="false" ht="18" hidden="false" customHeight="true" outlineLevel="0" collapsed="false">
      <c r="A21" s="10" t="str">
        <f aca="false">IF(AND(MONTH((GridStart+28))&lt;&gt;SelMonth,MONTH((GridStart+28)+6)&lt;&gt;SelMonth),"","Uge "&amp;INT(((GridStart+28)+3-DATE(YEAR((GridStart+28)+3),1,1))/7)+1)</f>
        <v>Uge 48</v>
      </c>
      <c r="B21" s="11" t="n">
        <f aca="false">IF(MONTH((GridStart+28))=SelMonth,(GridStart+28),"")</f>
        <v>46349</v>
      </c>
      <c r="C21" s="11" t="n">
        <f aca="false">IF(MONTH((GridStart+29))=SelMonth,(GridStart+29),"")</f>
        <v>46350</v>
      </c>
      <c r="D21" s="11" t="n">
        <f aca="false">IF(MONTH((GridStart+30))=SelMonth,(GridStart+30),"")</f>
        <v>46351</v>
      </c>
      <c r="E21" s="11" t="n">
        <f aca="false">IF(MONTH((GridStart+31))=SelMonth,(GridStart+31),"")</f>
        <v>46352</v>
      </c>
      <c r="F21" s="11" t="n">
        <f aca="false">IF(MONTH((GridStart+32))=SelMonth,(GridStart+32),"")</f>
        <v>46353</v>
      </c>
      <c r="G21" s="12" t="n">
        <f aca="false">IF(MONTH((GridStart+33))=SelMonth,(GridStart+33),"")</f>
        <v>46354</v>
      </c>
      <c r="H21" s="12" t="n">
        <f aca="false">IF(MONTH((GridStart+34))=SelMonth,(GridStart+34),"")</f>
        <v>46355</v>
      </c>
    </row>
    <row r="22" customFormat="false" ht="15" hidden="false" customHeight="true" outlineLevel="0" collapsed="false">
      <c r="A22" s="13" t="s">
        <v>10</v>
      </c>
      <c r="B22" s="14" t="str">
        <f aca="false">IF(B21="","",IFERROR(INDEX(Opslag!$C$5:$C$204,MATCH(B21,Opslag!$A$5:$A$204,0)),""))</f>
        <v>Bag kulisserne</v>
      </c>
      <c r="C22" s="14" t="str">
        <f aca="false">IF(C21="","",IFERROR(INDEX(Opslag!$C$5:$C$204,MATCH(C21,Opslag!$A$5:$A$204,0)),""))</f>
        <v>Branchetrends</v>
      </c>
      <c r="D22" s="14" t="str">
        <f aca="false">IF(D21="","",IFERROR(INDEX(Opslag!$C$5:$C$204,MATCH(D21,Opslag!$A$5:$A$204,0)),""))</f>
        <v>Faglig viden</v>
      </c>
      <c r="E22" s="14" t="str">
        <f aca="false">IF(E21="","",IFERROR(INDEX(Opslag!$C$5:$C$204,MATCH(E21,Opslag!$A$5:$A$204,0)),""))</f>
        <v>Faglig viden</v>
      </c>
      <c r="F22" s="14" t="str">
        <f aca="false">IF(F21="","",IFERROR(INDEX(Opslag!$C$5:$C$204,MATCH(F21,Opslag!$A$5:$A$204,0)),""))</f>
        <v>Salg og tilbud</v>
      </c>
      <c r="G22" s="15" t="str">
        <f aca="false">IF(G21="","",IFERROR(INDEX(Opslag!$C$5:$C$204,MATCH(G21,Opslag!$A$5:$A$204,0)),""))</f>
        <v/>
      </c>
      <c r="H22" s="15" t="str">
        <f aca="false">IF(H21="","",IFERROR(INDEX(Opslag!$C$5:$C$204,MATCH(H21,Opslag!$A$5:$A$204,0)),""))</f>
        <v/>
      </c>
    </row>
    <row r="23" customFormat="false" ht="42" hidden="false" customHeight="true" outlineLevel="0" collapsed="false">
      <c r="A23" s="13" t="s">
        <v>11</v>
      </c>
      <c r="B23" s="16" t="str">
        <f aca="false">IF(B21="","",IFERROR(INDEX(Opslag!$D$5:$D$204,MATCH(B21,Opslag!$A$5:$A$204,0)),""))</f>
        <v>Medarbejderportræt: ny kollega</v>
      </c>
      <c r="C23" s="16" t="str">
        <f aca="false">IF(C21="","",IFERROR(INDEX(Opslag!$D$5:$D$204,MATCH(C21,Opslag!$A$5:$A$204,0)),""))</f>
        <v>Branchenyt: månedens vigtigste ændringer</v>
      </c>
      <c r="D23" s="16" t="str">
        <f aca="false">IF(D21="","",IFERROR(INDEX(Opslag!$D$5:$D$204,MATCH(D21,Opslag!$A$5:$A$204,0)),""))</f>
        <v>Sådan genbruger du ét webinar til 5 klip</v>
      </c>
      <c r="E23" s="16" t="str">
        <f aca="false">IF(E21="","",IFERROR(INDEX(Opslag!$D$5:$D$204,MATCH(E21,Opslag!$A$5:$A$204,0)),""))</f>
        <v>Før/efter: kort hook i første linje</v>
      </c>
      <c r="F23" s="16" t="str">
        <f aca="false">IF(F21="","",IFERROR(INDEX(Opslag!$D$5:$D$204,MATCH(F21,Opslag!$A$5:$A$204,0)),""))</f>
        <v>Sidste chance: tilmelding lukker fredag</v>
      </c>
      <c r="G23" s="17" t="str">
        <f aca="false">IF(G21="","",IFERROR(INDEX(Opslag!$D$5:$D$204,MATCH(G21,Opslag!$A$5:$A$204,0)),""))</f>
        <v/>
      </c>
      <c r="H23" s="17" t="str">
        <f aca="false">IF(H21="","",IFERROR(INDEX(Opslag!$D$5:$D$204,MATCH(H21,Opslag!$A$5:$A$204,0)),""))</f>
        <v/>
      </c>
    </row>
    <row r="24" customFormat="false" ht="15" hidden="false" customHeight="true" outlineLevel="0" collapsed="false">
      <c r="A24" s="18" t="s">
        <v>12</v>
      </c>
      <c r="B24" s="19" t="str">
        <f aca="false">IF(B21="","",IFERROR(INDEX(Opslag!$E$5:$E$204,MATCH(B21,Opslag!$A$5:$A$204,0))&amp;" · "&amp;INDEX(Opslag!$B$5:$B$204,MATCH(B21,Opslag!$A$5:$A$204,0))&amp;IF(COUNTIF(Opslag!$A$5:$A$204,B21)&gt;1," (+"&amp;(COUNTIF(Opslag!$A$5:$A$204,B21)-1)&amp;")",""),""))</f>
        <v>Billede · LinkedIn</v>
      </c>
      <c r="C24" s="19" t="str">
        <f aca="false">IF(C21="","",IFERROR(INDEX(Opslag!$E$5:$E$204,MATCH(C21,Opslag!$A$5:$A$204,0))&amp;" · "&amp;INDEX(Opslag!$B$5:$B$204,MATCH(C21,Opslag!$A$5:$A$204,0))&amp;IF(COUNTIF(Opslag!$A$5:$A$204,C21)&gt;1," (+"&amp;(COUNTIF(Opslag!$A$5:$A$204,C21)-1)&amp;")",""),""))</f>
        <v>Tekst · LinkedIn</v>
      </c>
      <c r="D24" s="19" t="str">
        <f aca="false">IF(D21="","",IFERROR(INDEX(Opslag!$E$5:$E$204,MATCH(D21,Opslag!$A$5:$A$204,0))&amp;" · "&amp;INDEX(Opslag!$B$5:$B$204,MATCH(D21,Opslag!$A$5:$A$204,0))&amp;IF(COUNTIF(Opslag!$A$5:$A$204,D21)&gt;1," (+"&amp;(COUNTIF(Opslag!$A$5:$A$204,D21)-1)&amp;")",""),""))</f>
        <v>Video/Reel · TikTok</v>
      </c>
      <c r="E24" s="19" t="str">
        <f aca="false">IF(E21="","",IFERROR(INDEX(Opslag!$E$5:$E$204,MATCH(E21,Opslag!$A$5:$A$204,0))&amp;" · "&amp;INDEX(Opslag!$B$5:$B$204,MATCH(E21,Opslag!$A$5:$A$204,0))&amp;IF(COUNTIF(Opslag!$A$5:$A$204,E21)&gt;1," (+"&amp;(COUNTIF(Opslag!$A$5:$A$204,E21)-1)&amp;")",""),""))</f>
        <v>Billede · Facebook</v>
      </c>
      <c r="F24" s="19" t="str">
        <f aca="false">IF(F21="","",IFERROR(INDEX(Opslag!$E$5:$E$204,MATCH(F21,Opslag!$A$5:$A$204,0))&amp;" · "&amp;INDEX(Opslag!$B$5:$B$204,MATCH(F21,Opslag!$A$5:$A$204,0))&amp;IF(COUNTIF(Opslag!$A$5:$A$204,F21)&gt;1," (+"&amp;(COUNTIF(Opslag!$A$5:$A$204,F21)-1)&amp;")",""),""))</f>
        <v>Story · Instagram</v>
      </c>
      <c r="G24" s="20" t="str">
        <f aca="false">IF(G21="","",IFERROR(INDEX(Opslag!$E$5:$E$204,MATCH(G21,Opslag!$A$5:$A$204,0))&amp;" · "&amp;INDEX(Opslag!$B$5:$B$204,MATCH(G21,Opslag!$A$5:$A$204,0))&amp;IF(COUNTIF(Opslag!$A$5:$A$204,G21)&gt;1," (+"&amp;(COUNTIF(Opslag!$A$5:$A$204,G21)-1)&amp;")",""),""))</f>
        <v/>
      </c>
      <c r="H24" s="20" t="str">
        <f aca="false">IF(H21="","",IFERROR(INDEX(Opslag!$E$5:$E$204,MATCH(H21,Opslag!$A$5:$A$204,0))&amp;" · "&amp;INDEX(Opslag!$B$5:$B$204,MATCH(H21,Opslag!$A$5:$A$204,0))&amp;IF(COUNTIF(Opslag!$A$5:$A$204,H21)&gt;1," (+"&amp;(COUNTIF(Opslag!$A$5:$A$204,H21)-1)&amp;")",""),""))</f>
        <v/>
      </c>
    </row>
    <row r="25" customFormat="false" ht="18" hidden="false" customHeight="true" outlineLevel="0" collapsed="false">
      <c r="A25" s="10" t="str">
        <f aca="false">IF(AND(MONTH((GridStart+35))&lt;&gt;SelMonth,MONTH((GridStart+35)+6)&lt;&gt;SelMonth),"","Uge "&amp;INT(((GridStart+35)+3-DATE(YEAR((GridStart+35)+3),1,1))/7)+1)</f>
        <v>Uge 49</v>
      </c>
      <c r="B25" s="11" t="n">
        <f aca="false">IF(MONTH((GridStart+35))=SelMonth,(GridStart+35),"")</f>
        <v>46356</v>
      </c>
      <c r="C25" s="11" t="str">
        <f aca="false">IF(MONTH((GridStart+36))=SelMonth,(GridStart+36),"")</f>
        <v/>
      </c>
      <c r="D25" s="11" t="str">
        <f aca="false">IF(MONTH((GridStart+37))=SelMonth,(GridStart+37),"")</f>
        <v/>
      </c>
      <c r="E25" s="11" t="str">
        <f aca="false">IF(MONTH((GridStart+38))=SelMonth,(GridStart+38),"")</f>
        <v/>
      </c>
      <c r="F25" s="11" t="str">
        <f aca="false">IF(MONTH((GridStart+39))=SelMonth,(GridStart+39),"")</f>
        <v/>
      </c>
      <c r="G25" s="12" t="str">
        <f aca="false">IF(MONTH((GridStart+40))=SelMonth,(GridStart+40),"")</f>
        <v/>
      </c>
      <c r="H25" s="12" t="str">
        <f aca="false">IF(MONTH((GridStart+41))=SelMonth,(GridStart+41),"")</f>
        <v/>
      </c>
    </row>
    <row r="26" customFormat="false" ht="15" hidden="false" customHeight="true" outlineLevel="0" collapsed="false">
      <c r="A26" s="13" t="s">
        <v>10</v>
      </c>
      <c r="B26" s="14" t="str">
        <f aca="false">IF(B25="","",IFERROR(INDEX(Opslag!$C$5:$C$204,MATCH(B25,Opslag!$A$5:$A$204,0)),""))</f>
        <v>Faglig viden</v>
      </c>
      <c r="C26" s="14" t="str">
        <f aca="false">IF(C25="","",IFERROR(INDEX(Opslag!$C$5:$C$204,MATCH(C25,Opslag!$A$5:$A$204,0)),""))</f>
        <v/>
      </c>
      <c r="D26" s="14" t="str">
        <f aca="false">IF(D25="","",IFERROR(INDEX(Opslag!$C$5:$C$204,MATCH(D25,Opslag!$A$5:$A$204,0)),""))</f>
        <v/>
      </c>
      <c r="E26" s="14" t="str">
        <f aca="false">IF(E25="","",IFERROR(INDEX(Opslag!$C$5:$C$204,MATCH(E25,Opslag!$A$5:$A$204,0)),""))</f>
        <v/>
      </c>
      <c r="F26" s="14" t="str">
        <f aca="false">IF(F25="","",IFERROR(INDEX(Opslag!$C$5:$C$204,MATCH(F25,Opslag!$A$5:$A$204,0)),""))</f>
        <v/>
      </c>
      <c r="G26" s="15" t="str">
        <f aca="false">IF(G25="","",IFERROR(INDEX(Opslag!$C$5:$C$204,MATCH(G25,Opslag!$A$5:$A$204,0)),""))</f>
        <v/>
      </c>
      <c r="H26" s="15" t="str">
        <f aca="false">IF(H25="","",IFERROR(INDEX(Opslag!$C$5:$C$204,MATCH(H25,Opslag!$A$5:$A$204,0)),""))</f>
        <v/>
      </c>
    </row>
    <row r="27" customFormat="false" ht="42" hidden="false" customHeight="true" outlineLevel="0" collapsed="false">
      <c r="A27" s="13" t="s">
        <v>11</v>
      </c>
      <c r="B27" s="16" t="str">
        <f aca="false">IF(B25="","",IFERROR(INDEX(Opslag!$D$5:$D$204,MATCH(B25,Opslag!$A$5:$A$204,0)),""))</f>
        <v>Spørgsmål fra kunder: hvornår skal vi sende?</v>
      </c>
      <c r="C27" s="16" t="str">
        <f aca="false">IF(C25="","",IFERROR(INDEX(Opslag!$D$5:$D$204,MATCH(C25,Opslag!$A$5:$A$204,0)),""))</f>
        <v/>
      </c>
      <c r="D27" s="16" t="str">
        <f aca="false">IF(D25="","",IFERROR(INDEX(Opslag!$D$5:$D$204,MATCH(D25,Opslag!$A$5:$A$204,0)),""))</f>
        <v/>
      </c>
      <c r="E27" s="16" t="str">
        <f aca="false">IF(E25="","",IFERROR(INDEX(Opslag!$D$5:$D$204,MATCH(E25,Opslag!$A$5:$A$204,0)),""))</f>
        <v/>
      </c>
      <c r="F27" s="16" t="str">
        <f aca="false">IF(F25="","",IFERROR(INDEX(Opslag!$D$5:$D$204,MATCH(F25,Opslag!$A$5:$A$204,0)),""))</f>
        <v/>
      </c>
      <c r="G27" s="17" t="str">
        <f aca="false">IF(G25="","",IFERROR(INDEX(Opslag!$D$5:$D$204,MATCH(G25,Opslag!$A$5:$A$204,0)),""))</f>
        <v/>
      </c>
      <c r="H27" s="17" t="str">
        <f aca="false">IF(H25="","",IFERROR(INDEX(Opslag!$D$5:$D$204,MATCH(H25,Opslag!$A$5:$A$204,0)),""))</f>
        <v/>
      </c>
    </row>
    <row r="28" customFormat="false" ht="15" hidden="false" customHeight="true" outlineLevel="0" collapsed="false">
      <c r="A28" s="18" t="s">
        <v>12</v>
      </c>
      <c r="B28" s="19" t="str">
        <f aca="false">IF(B25="","",IFERROR(INDEX(Opslag!$E$5:$E$204,MATCH(B25,Opslag!$A$5:$A$204,0))&amp;" · "&amp;INDEX(Opslag!$B$5:$B$204,MATCH(B25,Opslag!$A$5:$A$204,0))&amp;IF(COUNTIF(Opslag!$A$5:$A$204,B25)&gt;1," (+"&amp;(COUNTIF(Opslag!$A$5:$A$204,B25)-1)&amp;")",""),""))</f>
        <v>Karrusel · LinkedIn</v>
      </c>
      <c r="C28" s="19" t="str">
        <f aca="false">IF(C25="","",IFERROR(INDEX(Opslag!$E$5:$E$204,MATCH(C25,Opslag!$A$5:$A$204,0))&amp;" · "&amp;INDEX(Opslag!$B$5:$B$204,MATCH(C25,Opslag!$A$5:$A$204,0))&amp;IF(COUNTIF(Opslag!$A$5:$A$204,C25)&gt;1," (+"&amp;(COUNTIF(Opslag!$A$5:$A$204,C25)-1)&amp;")",""),""))</f>
        <v/>
      </c>
      <c r="D28" s="19" t="str">
        <f aca="false">IF(D25="","",IFERROR(INDEX(Opslag!$E$5:$E$204,MATCH(D25,Opslag!$A$5:$A$204,0))&amp;" · "&amp;INDEX(Opslag!$B$5:$B$204,MATCH(D25,Opslag!$A$5:$A$204,0))&amp;IF(COUNTIF(Opslag!$A$5:$A$204,D25)&gt;1," (+"&amp;(COUNTIF(Opslag!$A$5:$A$204,D25)-1)&amp;")",""),""))</f>
        <v/>
      </c>
      <c r="E28" s="19" t="str">
        <f aca="false">IF(E25="","",IFERROR(INDEX(Opslag!$E$5:$E$204,MATCH(E25,Opslag!$A$5:$A$204,0))&amp;" · "&amp;INDEX(Opslag!$B$5:$B$204,MATCH(E25,Opslag!$A$5:$A$204,0))&amp;IF(COUNTIF(Opslag!$A$5:$A$204,E25)&gt;1," (+"&amp;(COUNTIF(Opslag!$A$5:$A$204,E25)-1)&amp;")",""),""))</f>
        <v/>
      </c>
      <c r="F28" s="19" t="str">
        <f aca="false">IF(F25="","",IFERROR(INDEX(Opslag!$E$5:$E$204,MATCH(F25,Opslag!$A$5:$A$204,0))&amp;" · "&amp;INDEX(Opslag!$B$5:$B$204,MATCH(F25,Opslag!$A$5:$A$204,0))&amp;IF(COUNTIF(Opslag!$A$5:$A$204,F25)&gt;1," (+"&amp;(COUNTIF(Opslag!$A$5:$A$204,F25)-1)&amp;")",""),""))</f>
        <v/>
      </c>
      <c r="G28" s="20" t="str">
        <f aca="false">IF(G25="","",IFERROR(INDEX(Opslag!$E$5:$E$204,MATCH(G25,Opslag!$A$5:$A$204,0))&amp;" · "&amp;INDEX(Opslag!$B$5:$B$204,MATCH(G25,Opslag!$A$5:$A$204,0))&amp;IF(COUNTIF(Opslag!$A$5:$A$204,G25)&gt;1," (+"&amp;(COUNTIF(Opslag!$A$5:$A$204,G25)-1)&amp;")",""),""))</f>
        <v/>
      </c>
      <c r="H28" s="20" t="str">
        <f aca="false">IF(H25="","",IFERROR(INDEX(Opslag!$E$5:$E$204,MATCH(H25,Opslag!$A$5:$A$204,0))&amp;" · "&amp;INDEX(Opslag!$B$5:$B$204,MATCH(H25,Opslag!$A$5:$A$204,0))&amp;IF(COUNTIF(Opslag!$A$5:$A$204,H25)&gt;1," (+"&amp;(COUNTIF(Opslag!$A$5:$A$204,H25)-1)&amp;")",""),""))</f>
        <v/>
      </c>
    </row>
    <row r="30" customFormat="false" ht="15" hidden="false" customHeight="false" outlineLevel="0" collapsed="false">
      <c r="A30" s="21" t="s">
        <v>13</v>
      </c>
    </row>
  </sheetData>
  <sheetProtection sheet="true"/>
  <conditionalFormatting sqref="B5:H8">
    <cfRule type="expression" priority="2" aboveAverage="0" equalAverage="0" bottom="0" percent="0" rank="0" text="" dxfId="0">
      <formula>B$5=""</formula>
    </cfRule>
    <cfRule type="expression" priority="3" aboveAverage="0" equalAverage="0" bottom="0" percent="0" rank="0" text="" dxfId="1">
      <formula>AND(B$6&lt;&gt;"",B$6=INDEX(Pillars,1))</formula>
    </cfRule>
    <cfRule type="expression" priority="4" aboveAverage="0" equalAverage="0" bottom="0" percent="0" rank="0" text="" dxfId="2">
      <formula>AND(B$6&lt;&gt;"",B$6=INDEX(Pillars,2))</formula>
    </cfRule>
    <cfRule type="expression" priority="5" aboveAverage="0" equalAverage="0" bottom="0" percent="0" rank="0" text="" dxfId="3">
      <formula>AND(B$6&lt;&gt;"",B$6=INDEX(Pillars,3))</formula>
    </cfRule>
    <cfRule type="expression" priority="6" aboveAverage="0" equalAverage="0" bottom="0" percent="0" rank="0" text="" dxfId="4">
      <formula>AND(B$6&lt;&gt;"",B$6=INDEX(Pillars,4))</formula>
    </cfRule>
  </conditionalFormatting>
  <conditionalFormatting sqref="B9:H12">
    <cfRule type="expression" priority="7" aboveAverage="0" equalAverage="0" bottom="0" percent="0" rank="0" text="" dxfId="0">
      <formula>B$9=""</formula>
    </cfRule>
    <cfRule type="expression" priority="8" aboveAverage="0" equalAverage="0" bottom="0" percent="0" rank="0" text="" dxfId="1">
      <formula>AND(B$10&lt;&gt;"",B$10=INDEX(Pillars,1))</formula>
    </cfRule>
    <cfRule type="expression" priority="9" aboveAverage="0" equalAverage="0" bottom="0" percent="0" rank="0" text="" dxfId="2">
      <formula>AND(B$10&lt;&gt;"",B$10=INDEX(Pillars,2))</formula>
    </cfRule>
    <cfRule type="expression" priority="10" aboveAverage="0" equalAverage="0" bottom="0" percent="0" rank="0" text="" dxfId="3">
      <formula>AND(B$10&lt;&gt;"",B$10=INDEX(Pillars,3))</formula>
    </cfRule>
    <cfRule type="expression" priority="11" aboveAverage="0" equalAverage="0" bottom="0" percent="0" rank="0" text="" dxfId="4">
      <formula>AND(B$10&lt;&gt;"",B$10=INDEX(Pillars,4))</formula>
    </cfRule>
  </conditionalFormatting>
  <conditionalFormatting sqref="B13:H16">
    <cfRule type="expression" priority="12" aboveAverage="0" equalAverage="0" bottom="0" percent="0" rank="0" text="" dxfId="0">
      <formula>B$13=""</formula>
    </cfRule>
    <cfRule type="expression" priority="13" aboveAverage="0" equalAverage="0" bottom="0" percent="0" rank="0" text="" dxfId="1">
      <formula>AND(B$14&lt;&gt;"",B$14=INDEX(Pillars,1))</formula>
    </cfRule>
    <cfRule type="expression" priority="14" aboveAverage="0" equalAverage="0" bottom="0" percent="0" rank="0" text="" dxfId="2">
      <formula>AND(B$14&lt;&gt;"",B$14=INDEX(Pillars,2))</formula>
    </cfRule>
    <cfRule type="expression" priority="15" aboveAverage="0" equalAverage="0" bottom="0" percent="0" rank="0" text="" dxfId="3">
      <formula>AND(B$14&lt;&gt;"",B$14=INDEX(Pillars,3))</formula>
    </cfRule>
    <cfRule type="expression" priority="16" aboveAverage="0" equalAverage="0" bottom="0" percent="0" rank="0" text="" dxfId="4">
      <formula>AND(B$14&lt;&gt;"",B$14=INDEX(Pillars,4))</formula>
    </cfRule>
  </conditionalFormatting>
  <conditionalFormatting sqref="B17:H20">
    <cfRule type="expression" priority="17" aboveAverage="0" equalAverage="0" bottom="0" percent="0" rank="0" text="" dxfId="0">
      <formula>B$17=""</formula>
    </cfRule>
    <cfRule type="expression" priority="18" aboveAverage="0" equalAverage="0" bottom="0" percent="0" rank="0" text="" dxfId="1">
      <formula>AND(B$18&lt;&gt;"",B$18=INDEX(Pillars,1))</formula>
    </cfRule>
    <cfRule type="expression" priority="19" aboveAverage="0" equalAverage="0" bottom="0" percent="0" rank="0" text="" dxfId="2">
      <formula>AND(B$18&lt;&gt;"",B$18=INDEX(Pillars,2))</formula>
    </cfRule>
    <cfRule type="expression" priority="20" aboveAverage="0" equalAverage="0" bottom="0" percent="0" rank="0" text="" dxfId="3">
      <formula>AND(B$18&lt;&gt;"",B$18=INDEX(Pillars,3))</formula>
    </cfRule>
    <cfRule type="expression" priority="21" aboveAverage="0" equalAverage="0" bottom="0" percent="0" rank="0" text="" dxfId="4">
      <formula>AND(B$18&lt;&gt;"",B$18=INDEX(Pillars,4))</formula>
    </cfRule>
  </conditionalFormatting>
  <conditionalFormatting sqref="B21:H24">
    <cfRule type="expression" priority="22" aboveAverage="0" equalAverage="0" bottom="0" percent="0" rank="0" text="" dxfId="0">
      <formula>B$21=""</formula>
    </cfRule>
    <cfRule type="expression" priority="23" aboveAverage="0" equalAverage="0" bottom="0" percent="0" rank="0" text="" dxfId="1">
      <formula>AND(B$22&lt;&gt;"",B$22=INDEX(Pillars,1))</formula>
    </cfRule>
    <cfRule type="expression" priority="24" aboveAverage="0" equalAverage="0" bottom="0" percent="0" rank="0" text="" dxfId="2">
      <formula>AND(B$22&lt;&gt;"",B$22=INDEX(Pillars,2))</formula>
    </cfRule>
    <cfRule type="expression" priority="25" aboveAverage="0" equalAverage="0" bottom="0" percent="0" rank="0" text="" dxfId="3">
      <formula>AND(B$22&lt;&gt;"",B$22=INDEX(Pillars,3))</formula>
    </cfRule>
    <cfRule type="expression" priority="26" aboveAverage="0" equalAverage="0" bottom="0" percent="0" rank="0" text="" dxfId="4">
      <formula>AND(B$22&lt;&gt;"",B$22=INDEX(Pillars,4))</formula>
    </cfRule>
  </conditionalFormatting>
  <conditionalFormatting sqref="B25:H28">
    <cfRule type="expression" priority="27" aboveAverage="0" equalAverage="0" bottom="0" percent="0" rank="0" text="" dxfId="0">
      <formula>B$25=""</formula>
    </cfRule>
    <cfRule type="expression" priority="28" aboveAverage="0" equalAverage="0" bottom="0" percent="0" rank="0" text="" dxfId="1">
      <formula>AND(B$26&lt;&gt;"",B$26=INDEX(Pillars,1))</formula>
    </cfRule>
    <cfRule type="expression" priority="29" aboveAverage="0" equalAverage="0" bottom="0" percent="0" rank="0" text="" dxfId="2">
      <formula>AND(B$26&lt;&gt;"",B$26=INDEX(Pillars,2))</formula>
    </cfRule>
    <cfRule type="expression" priority="30" aboveAverage="0" equalAverage="0" bottom="0" percent="0" rank="0" text="" dxfId="3">
      <formula>AND(B$26&lt;&gt;"",B$26=INDEX(Pillars,3))</formula>
    </cfRule>
    <cfRule type="expression" priority="31" aboveAverage="0" equalAverage="0" bottom="0" percent="0" rank="0" text="" dxfId="4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17"/>
    <col collapsed="false" customWidth="true" hidden="false" outlineLevel="0" max="4" min="4" style="0" width="34"/>
    <col collapsed="false" customWidth="true" hidden="false" outlineLevel="0" max="5" min="5" style="0" width="13"/>
    <col collapsed="false" customWidth="true" hidden="false" outlineLevel="0" max="6" min="6" style="0" width="52"/>
    <col collapsed="false" customWidth="true" hidden="false" outlineLevel="0" max="7" min="7" style="0" width="30"/>
    <col collapsed="false" customWidth="true" hidden="false" outlineLevel="0" max="8" min="8" style="0" width="17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8" t="s">
        <v>16</v>
      </c>
      <c r="B4" s="8" t="s">
        <v>17</v>
      </c>
      <c r="C4" s="8" t="s">
        <v>18</v>
      </c>
      <c r="D4" s="8" t="s">
        <v>11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</row>
    <row r="5" customFormat="false" ht="30" hidden="false" customHeight="true" outlineLevel="0" collapsed="false">
      <c r="A5" s="22" t="n">
        <v>46328</v>
      </c>
      <c r="B5" s="23" t="s">
        <v>24</v>
      </c>
      <c r="C5" s="23" t="s">
        <v>25</v>
      </c>
      <c r="D5" s="24" t="s">
        <v>26</v>
      </c>
      <c r="E5" s="23" t="s">
        <v>27</v>
      </c>
      <c r="F5" s="24" t="s">
        <v>28</v>
      </c>
      <c r="G5" s="25" t="s">
        <v>29</v>
      </c>
      <c r="H5" s="23" t="s">
        <v>30</v>
      </c>
      <c r="I5" s="23" t="s">
        <v>31</v>
      </c>
    </row>
    <row r="6" customFormat="false" ht="30" hidden="false" customHeight="true" outlineLevel="0" collapsed="false">
      <c r="A6" s="22" t="n">
        <v>46329</v>
      </c>
      <c r="B6" s="23" t="s">
        <v>32</v>
      </c>
      <c r="C6" s="23" t="s">
        <v>33</v>
      </c>
      <c r="D6" s="24" t="s">
        <v>34</v>
      </c>
      <c r="E6" s="23" t="s">
        <v>35</v>
      </c>
      <c r="F6" s="24" t="s">
        <v>36</v>
      </c>
      <c r="G6" s="23"/>
      <c r="H6" s="23" t="s">
        <v>30</v>
      </c>
      <c r="I6" s="23" t="s">
        <v>37</v>
      </c>
    </row>
    <row r="7" customFormat="false" ht="30" hidden="false" customHeight="true" outlineLevel="0" collapsed="false">
      <c r="A7" s="22" t="n">
        <v>46330</v>
      </c>
      <c r="B7" s="23" t="s">
        <v>38</v>
      </c>
      <c r="C7" s="23" t="s">
        <v>39</v>
      </c>
      <c r="D7" s="24" t="s">
        <v>40</v>
      </c>
      <c r="E7" s="23" t="s">
        <v>35</v>
      </c>
      <c r="F7" s="24" t="s">
        <v>41</v>
      </c>
      <c r="G7" s="25" t="s">
        <v>42</v>
      </c>
      <c r="H7" s="23" t="s">
        <v>30</v>
      </c>
      <c r="I7" s="23" t="s">
        <v>43</v>
      </c>
    </row>
    <row r="8" customFormat="false" ht="30" hidden="false" customHeight="true" outlineLevel="0" collapsed="false">
      <c r="A8" s="22" t="n">
        <v>46331</v>
      </c>
      <c r="B8" s="23" t="s">
        <v>32</v>
      </c>
      <c r="C8" s="23" t="s">
        <v>25</v>
      </c>
      <c r="D8" s="24" t="s">
        <v>44</v>
      </c>
      <c r="E8" s="23" t="s">
        <v>27</v>
      </c>
      <c r="F8" s="24" t="s">
        <v>45</v>
      </c>
      <c r="G8" s="23"/>
      <c r="H8" s="23" t="s">
        <v>30</v>
      </c>
      <c r="I8" s="23" t="s">
        <v>31</v>
      </c>
    </row>
    <row r="9" customFormat="false" ht="30" hidden="false" customHeight="true" outlineLevel="0" collapsed="false">
      <c r="A9" s="22" t="n">
        <v>46332</v>
      </c>
      <c r="B9" s="23" t="s">
        <v>24</v>
      </c>
      <c r="C9" s="23" t="s">
        <v>46</v>
      </c>
      <c r="D9" s="24" t="s">
        <v>47</v>
      </c>
      <c r="E9" s="23" t="s">
        <v>48</v>
      </c>
      <c r="F9" s="24" t="s">
        <v>49</v>
      </c>
      <c r="G9" s="23"/>
      <c r="H9" s="23" t="s">
        <v>30</v>
      </c>
      <c r="I9" s="23" t="s">
        <v>37</v>
      </c>
    </row>
    <row r="10" customFormat="false" ht="30" hidden="false" customHeight="true" outlineLevel="0" collapsed="false">
      <c r="A10" s="22" t="n">
        <v>46335</v>
      </c>
      <c r="B10" s="23" t="s">
        <v>24</v>
      </c>
      <c r="C10" s="23" t="s">
        <v>33</v>
      </c>
      <c r="D10" s="24" t="s">
        <v>50</v>
      </c>
      <c r="E10" s="23" t="s">
        <v>48</v>
      </c>
      <c r="F10" s="24" t="s">
        <v>51</v>
      </c>
      <c r="G10" s="23"/>
      <c r="H10" s="23" t="s">
        <v>30</v>
      </c>
      <c r="I10" s="23" t="s">
        <v>43</v>
      </c>
    </row>
    <row r="11" customFormat="false" ht="30" hidden="false" customHeight="true" outlineLevel="0" collapsed="false">
      <c r="A11" s="22" t="n">
        <v>46336</v>
      </c>
      <c r="B11" s="23" t="s">
        <v>24</v>
      </c>
      <c r="C11" s="23" t="s">
        <v>25</v>
      </c>
      <c r="D11" s="24" t="s">
        <v>52</v>
      </c>
      <c r="E11" s="23" t="s">
        <v>27</v>
      </c>
      <c r="F11" s="24" t="s">
        <v>53</v>
      </c>
      <c r="G11" s="25" t="s">
        <v>54</v>
      </c>
      <c r="H11" s="23" t="s">
        <v>55</v>
      </c>
      <c r="I11" s="23" t="s">
        <v>31</v>
      </c>
    </row>
    <row r="12" customFormat="false" ht="30" hidden="false" customHeight="true" outlineLevel="0" collapsed="false">
      <c r="A12" s="22" t="n">
        <v>46337</v>
      </c>
      <c r="B12" s="23" t="s">
        <v>24</v>
      </c>
      <c r="C12" s="23" t="s">
        <v>39</v>
      </c>
      <c r="D12" s="24" t="s">
        <v>56</v>
      </c>
      <c r="E12" s="23" t="s">
        <v>35</v>
      </c>
      <c r="F12" s="24" t="s">
        <v>57</v>
      </c>
      <c r="G12" s="25" t="s">
        <v>58</v>
      </c>
      <c r="H12" s="23" t="s">
        <v>55</v>
      </c>
      <c r="I12" s="23" t="s">
        <v>37</v>
      </c>
    </row>
    <row r="13" customFormat="false" ht="30" hidden="false" customHeight="true" outlineLevel="0" collapsed="false">
      <c r="A13" s="22" t="n">
        <v>46338</v>
      </c>
      <c r="B13" s="23" t="s">
        <v>59</v>
      </c>
      <c r="C13" s="23" t="s">
        <v>33</v>
      </c>
      <c r="D13" s="24" t="s">
        <v>60</v>
      </c>
      <c r="E13" s="23" t="s">
        <v>61</v>
      </c>
      <c r="F13" s="24" t="s">
        <v>62</v>
      </c>
      <c r="G13" s="23"/>
      <c r="H13" s="23" t="s">
        <v>55</v>
      </c>
      <c r="I13" s="23" t="s">
        <v>43</v>
      </c>
    </row>
    <row r="14" customFormat="false" ht="30" hidden="false" customHeight="true" outlineLevel="0" collapsed="false">
      <c r="A14" s="22" t="n">
        <v>46339</v>
      </c>
      <c r="B14" s="23" t="s">
        <v>32</v>
      </c>
      <c r="C14" s="23" t="s">
        <v>25</v>
      </c>
      <c r="D14" s="24" t="s">
        <v>63</v>
      </c>
      <c r="E14" s="23" t="s">
        <v>27</v>
      </c>
      <c r="F14" s="24" t="s">
        <v>64</v>
      </c>
      <c r="G14" s="23"/>
      <c r="H14" s="23" t="s">
        <v>55</v>
      </c>
      <c r="I14" s="23" t="s">
        <v>31</v>
      </c>
    </row>
    <row r="15" customFormat="false" ht="30" hidden="false" customHeight="true" outlineLevel="0" collapsed="false">
      <c r="A15" s="22" t="n">
        <v>46343</v>
      </c>
      <c r="B15" s="23" t="s">
        <v>32</v>
      </c>
      <c r="C15" s="23" t="s">
        <v>33</v>
      </c>
      <c r="D15" s="24" t="s">
        <v>65</v>
      </c>
      <c r="E15" s="23" t="s">
        <v>66</v>
      </c>
      <c r="F15" s="24" t="s">
        <v>67</v>
      </c>
      <c r="G15" s="23"/>
      <c r="H15" s="23" t="s">
        <v>55</v>
      </c>
      <c r="I15" s="23" t="s">
        <v>37</v>
      </c>
    </row>
    <row r="16" customFormat="false" ht="30" hidden="false" customHeight="true" outlineLevel="0" collapsed="false">
      <c r="A16" s="22" t="n">
        <v>46344</v>
      </c>
      <c r="B16" s="23" t="s">
        <v>24</v>
      </c>
      <c r="C16" s="23" t="s">
        <v>25</v>
      </c>
      <c r="D16" s="24" t="s">
        <v>68</v>
      </c>
      <c r="E16" s="23" t="s">
        <v>48</v>
      </c>
      <c r="F16" s="24" t="s">
        <v>69</v>
      </c>
      <c r="G16" s="25" t="s">
        <v>70</v>
      </c>
      <c r="H16" s="23" t="s">
        <v>71</v>
      </c>
      <c r="I16" s="23" t="s">
        <v>43</v>
      </c>
    </row>
    <row r="17" customFormat="false" ht="30" hidden="false" customHeight="true" outlineLevel="0" collapsed="false">
      <c r="A17" s="22" t="n">
        <v>46345</v>
      </c>
      <c r="B17" s="23" t="s">
        <v>38</v>
      </c>
      <c r="C17" s="23" t="s">
        <v>39</v>
      </c>
      <c r="D17" s="24" t="s">
        <v>72</v>
      </c>
      <c r="E17" s="23" t="s">
        <v>35</v>
      </c>
      <c r="F17" s="24" t="s">
        <v>73</v>
      </c>
      <c r="G17" s="25" t="s">
        <v>74</v>
      </c>
      <c r="H17" s="23" t="s">
        <v>71</v>
      </c>
      <c r="I17" s="23" t="s">
        <v>31</v>
      </c>
    </row>
    <row r="18" customFormat="false" ht="30" hidden="false" customHeight="true" outlineLevel="0" collapsed="false">
      <c r="A18" s="22" t="n">
        <v>46346</v>
      </c>
      <c r="B18" s="23" t="s">
        <v>32</v>
      </c>
      <c r="C18" s="23" t="s">
        <v>25</v>
      </c>
      <c r="D18" s="24" t="s">
        <v>75</v>
      </c>
      <c r="E18" s="23" t="s">
        <v>27</v>
      </c>
      <c r="F18" s="24" t="s">
        <v>76</v>
      </c>
      <c r="G18" s="23"/>
      <c r="H18" s="23" t="s">
        <v>71</v>
      </c>
      <c r="I18" s="23" t="s">
        <v>37</v>
      </c>
    </row>
    <row r="19" customFormat="false" ht="30" hidden="false" customHeight="true" outlineLevel="0" collapsed="false">
      <c r="A19" s="22" t="n">
        <v>46349</v>
      </c>
      <c r="B19" s="23" t="s">
        <v>24</v>
      </c>
      <c r="C19" s="23" t="s">
        <v>33</v>
      </c>
      <c r="D19" s="24" t="s">
        <v>77</v>
      </c>
      <c r="E19" s="23" t="s">
        <v>35</v>
      </c>
      <c r="F19" s="24" t="s">
        <v>78</v>
      </c>
      <c r="G19" s="23"/>
      <c r="H19" s="23" t="s">
        <v>71</v>
      </c>
      <c r="I19" s="23" t="s">
        <v>43</v>
      </c>
    </row>
    <row r="20" customFormat="false" ht="30" hidden="false" customHeight="true" outlineLevel="0" collapsed="false">
      <c r="A20" s="22" t="n">
        <v>46350</v>
      </c>
      <c r="B20" s="23" t="s">
        <v>24</v>
      </c>
      <c r="C20" s="23" t="s">
        <v>46</v>
      </c>
      <c r="D20" s="24" t="s">
        <v>79</v>
      </c>
      <c r="E20" s="23" t="s">
        <v>48</v>
      </c>
      <c r="F20" s="24" t="s">
        <v>80</v>
      </c>
      <c r="G20" s="23"/>
      <c r="H20" s="23" t="s">
        <v>81</v>
      </c>
      <c r="I20" s="23" t="s">
        <v>31</v>
      </c>
    </row>
    <row r="21" customFormat="false" ht="30" hidden="false" customHeight="true" outlineLevel="0" collapsed="false">
      <c r="A21" s="22" t="n">
        <v>46351</v>
      </c>
      <c r="B21" s="23" t="s">
        <v>59</v>
      </c>
      <c r="C21" s="23" t="s">
        <v>25</v>
      </c>
      <c r="D21" s="24" t="s">
        <v>82</v>
      </c>
      <c r="E21" s="23" t="s">
        <v>61</v>
      </c>
      <c r="F21" s="24" t="s">
        <v>83</v>
      </c>
      <c r="G21" s="23"/>
      <c r="H21" s="23" t="s">
        <v>81</v>
      </c>
      <c r="I21" s="23" t="s">
        <v>37</v>
      </c>
    </row>
    <row r="22" customFormat="false" ht="30" hidden="false" customHeight="true" outlineLevel="0" collapsed="false">
      <c r="A22" s="22" t="n">
        <v>46352</v>
      </c>
      <c r="B22" s="23" t="s">
        <v>38</v>
      </c>
      <c r="C22" s="23" t="s">
        <v>25</v>
      </c>
      <c r="D22" s="24" t="s">
        <v>84</v>
      </c>
      <c r="E22" s="23" t="s">
        <v>35</v>
      </c>
      <c r="F22" s="24" t="s">
        <v>85</v>
      </c>
      <c r="G22" s="23"/>
      <c r="H22" s="23" t="s">
        <v>81</v>
      </c>
      <c r="I22" s="23" t="s">
        <v>43</v>
      </c>
    </row>
    <row r="23" customFormat="false" ht="30" hidden="false" customHeight="true" outlineLevel="0" collapsed="false">
      <c r="A23" s="22" t="n">
        <v>46353</v>
      </c>
      <c r="B23" s="23" t="s">
        <v>32</v>
      </c>
      <c r="C23" s="23" t="s">
        <v>39</v>
      </c>
      <c r="D23" s="24" t="s">
        <v>86</v>
      </c>
      <c r="E23" s="23" t="s">
        <v>66</v>
      </c>
      <c r="F23" s="24" t="s">
        <v>87</v>
      </c>
      <c r="G23" s="25" t="s">
        <v>58</v>
      </c>
      <c r="H23" s="23" t="s">
        <v>88</v>
      </c>
      <c r="I23" s="23" t="s">
        <v>31</v>
      </c>
    </row>
    <row r="24" customFormat="false" ht="30" hidden="false" customHeight="true" outlineLevel="0" collapsed="false">
      <c r="A24" s="22" t="n">
        <v>46356</v>
      </c>
      <c r="B24" s="23" t="s">
        <v>24</v>
      </c>
      <c r="C24" s="23" t="s">
        <v>25</v>
      </c>
      <c r="D24" s="24" t="s">
        <v>89</v>
      </c>
      <c r="E24" s="23" t="s">
        <v>27</v>
      </c>
      <c r="F24" s="24" t="s">
        <v>90</v>
      </c>
      <c r="G24" s="23"/>
      <c r="H24" s="23" t="s">
        <v>88</v>
      </c>
      <c r="I24" s="23" t="s">
        <v>37</v>
      </c>
    </row>
    <row r="26" customFormat="false" ht="15" hidden="false" customHeight="false" outlineLevel="0" collapsed="false">
      <c r="A26" s="21" t="s">
        <v>13</v>
      </c>
    </row>
  </sheetData>
  <conditionalFormatting sqref="C5:C204">
    <cfRule type="expression" priority="2" aboveAverage="0" equalAverage="0" bottom="0" percent="0" rank="0" text="" dxfId="1">
      <formula>AND(C5&lt;&gt;"",C5=INDEX(Pillars,1))</formula>
    </cfRule>
    <cfRule type="expression" priority="3" aboveAverage="0" equalAverage="0" bottom="0" percent="0" rank="0" text="" dxfId="2">
      <formula>AND(C5&lt;&gt;"",C5=INDEX(Pillars,2))</formula>
    </cfRule>
    <cfRule type="expression" priority="4" aboveAverage="0" equalAverage="0" bottom="0" percent="0" rank="0" text="" dxfId="3">
      <formula>AND(C5&lt;&gt;"",C5=INDEX(Pillars,3))</formula>
    </cfRule>
    <cfRule type="expression" priority="5" aboveAverage="0" equalAverage="0" bottom="0" percent="0" rank="0" text="" dxfId="4">
      <formula>AND(C5&lt;&gt;"",C5=INDEX(Pillars,4))</formula>
    </cfRule>
  </conditionalFormatting>
  <conditionalFormatting sqref="H5:H204">
    <cfRule type="expression" priority="6" aboveAverage="0" equalAverage="0" bottom="0" percent="0" rank="0" text="" dxfId="17">
      <formula>AND(H5&lt;&gt;"",H5=INDEX(Statuses,1))</formula>
    </cfRule>
    <cfRule type="expression" priority="7" aboveAverage="0" equalAverage="0" bottom="0" percent="0" rank="0" text="" dxfId="18">
      <formula>AND(H5&lt;&gt;"",H5=INDEX(Statuses,2))</formula>
    </cfRule>
    <cfRule type="expression" priority="8" aboveAverage="0" equalAverage="0" bottom="0" percent="0" rank="0" text="" dxfId="19">
      <formula>AND(H5&lt;&gt;"",H5=INDEX(Statuses,3))</formula>
    </cfRule>
    <cfRule type="expression" priority="9" aboveAverage="0" equalAverage="0" bottom="0" percent="0" rank="0" text="" dxfId="2">
      <formula>AND(H5&lt;&gt;"",H5=INDEX(Statuses,4))</formula>
    </cfRule>
    <cfRule type="expression" priority="10" aboveAverage="0" equalAverage="0" bottom="0" percent="0" rank="0" text="" dxfId="20">
      <formula>AND(H5&lt;&gt;"",H5=INDEX(Statuses,5))</formula>
    </cfRule>
  </conditionalFormatting>
  <dataValidations count="5">
    <dataValidation allowBlank="true" errorStyle="stop" operator="between" showDropDown="false" showErrorMessage="false" showInputMessage="false" sqref="B5:B204" type="list">
      <formula1>Channels</formula1>
      <formula2>0</formula2>
    </dataValidation>
    <dataValidation allowBlank="true" errorStyle="stop" operator="between" showDropDown="false" showErrorMessage="false" showInputMessage="false" sqref="C5:C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H5:H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</dataValidations>
  <hyperlinks>
    <hyperlink ref="G5" r:id="rId1" display="https://example.com/utm-guide"/>
    <hyperlink ref="G7" r:id="rId2" display="https://example.com/booking"/>
    <hyperlink ref="G11" r:id="rId3" display="https://example.com/raekkevidde"/>
    <hyperlink ref="G12" r:id="rId4" display="https://example.com/webinar"/>
    <hyperlink ref="G16" r:id="rId5" display="https://example.com/og-guide"/>
    <hyperlink ref="G17" r:id="rId6" display="https://example.com/pakker"/>
    <hyperlink ref="G23" r:id="rId7" display="https://example.com/webinar"/>
  </hyperlink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"Opsummering — "&amp;CHOOSE(SelMonth,"januar","februar","marts","april","maj","juni","juli","august","september","oktober","november","december")&amp;" "&amp;SelYear</f>
        <v>Opsummering — november 2026</v>
      </c>
    </row>
    <row r="2" customFormat="false" ht="15" hidden="false" customHeight="false" outlineLevel="0" collapsed="false">
      <c r="A2" s="21" t="s">
        <v>13</v>
      </c>
    </row>
    <row r="4" customFormat="false" ht="15" hidden="false" customHeight="false" outlineLevel="0" collapsed="false">
      <c r="B4" s="26" t="s">
        <v>91</v>
      </c>
    </row>
    <row r="5" customFormat="false" ht="15" hidden="false" customHeight="false" outlineLevel="0" collapsed="false">
      <c r="B5" s="8" t="s">
        <v>18</v>
      </c>
      <c r="C5" s="8" t="s">
        <v>92</v>
      </c>
      <c r="D5" s="8" t="s">
        <v>93</v>
      </c>
      <c r="E5" s="8" t="s">
        <v>94</v>
      </c>
      <c r="F5" s="8" t="s">
        <v>95</v>
      </c>
    </row>
    <row r="6" customFormat="false" ht="15" hidden="false" customHeight="false" outlineLevel="0" collapsed="false">
      <c r="B6" s="27" t="str">
        <f aca="false">Indstillinger!B11</f>
        <v>Faglig viden</v>
      </c>
      <c r="C6" s="28" t="n">
        <f aca="false">Indstillinger!C11</f>
        <v>0.4</v>
      </c>
      <c r="D6" s="29" t="n">
        <f aca="false">COUNTIFS(Opslag!$C$5:$C$204,B6,Opslag!$A$5:$A$204,"&gt;="&amp;MonthStart,Opslag!$A$5:$A$204,"&lt;="&amp;MonthEnd)</f>
        <v>9</v>
      </c>
      <c r="E6" s="28" t="n">
        <f aca="false">IF($D$10=0,"",D6/$D$10)</f>
        <v>0.45</v>
      </c>
      <c r="F6" s="30" t="n">
        <f aca="false">IF(E6="","",ROUND((E6-C6)*100,1))</f>
        <v>5</v>
      </c>
    </row>
    <row r="7" customFormat="false" ht="15" hidden="false" customHeight="false" outlineLevel="0" collapsed="false">
      <c r="B7" s="31" t="str">
        <f aca="false">Indstillinger!B12</f>
        <v>Bag kulisserne</v>
      </c>
      <c r="C7" s="28" t="n">
        <f aca="false">Indstillinger!C12</f>
        <v>0.3</v>
      </c>
      <c r="D7" s="29" t="n">
        <f aca="false">COUNTIFS(Opslag!$C$5:$C$204,B7,Opslag!$A$5:$A$204,"&gt;="&amp;MonthStart,Opslag!$A$5:$A$204,"&lt;="&amp;MonthEnd)</f>
        <v>5</v>
      </c>
      <c r="E7" s="28" t="n">
        <f aca="false">IF($D$10=0,"",D7/$D$10)</f>
        <v>0.25</v>
      </c>
      <c r="F7" s="30" t="n">
        <f aca="false">IF(E7="","",ROUND((E7-C7)*100,1))</f>
        <v>-5</v>
      </c>
    </row>
    <row r="8" customFormat="false" ht="15" hidden="false" customHeight="false" outlineLevel="0" collapsed="false">
      <c r="B8" s="32" t="str">
        <f aca="false">Indstillinger!B13</f>
        <v>Salg og tilbud</v>
      </c>
      <c r="C8" s="28" t="n">
        <f aca="false">Indstillinger!C13</f>
        <v>0.2</v>
      </c>
      <c r="D8" s="29" t="n">
        <f aca="false">COUNTIFS(Opslag!$C$5:$C$204,B8,Opslag!$A$5:$A$204,"&gt;="&amp;MonthStart,Opslag!$A$5:$A$204,"&lt;="&amp;MonthEnd)</f>
        <v>4</v>
      </c>
      <c r="E8" s="28" t="n">
        <f aca="false">IF($D$10=0,"",D8/$D$10)</f>
        <v>0.2</v>
      </c>
      <c r="F8" s="30" t="n">
        <f aca="false">IF(E8="","",ROUND((E8-C8)*100,1))</f>
        <v>0</v>
      </c>
    </row>
    <row r="9" customFormat="false" ht="15" hidden="false" customHeight="false" outlineLevel="0" collapsed="false">
      <c r="B9" s="33" t="str">
        <f aca="false">Indstillinger!B14</f>
        <v>Branchetrends</v>
      </c>
      <c r="C9" s="28" t="n">
        <f aca="false">Indstillinger!C14</f>
        <v>0.1</v>
      </c>
      <c r="D9" s="29" t="n">
        <f aca="false">COUNTIFS(Opslag!$C$5:$C$204,B9,Opslag!$A$5:$A$204,"&gt;="&amp;MonthStart,Opslag!$A$5:$A$204,"&lt;="&amp;MonthEnd)</f>
        <v>2</v>
      </c>
      <c r="E9" s="28" t="n">
        <f aca="false">IF($D$10=0,"",D9/$D$10)</f>
        <v>0.1</v>
      </c>
      <c r="F9" s="30" t="n">
        <f aca="false">IF(E9="","",ROUND((E9-C9)*100,1))</f>
        <v>0</v>
      </c>
    </row>
    <row r="10" customFormat="false" ht="15" hidden="false" customHeight="false" outlineLevel="0" collapsed="false">
      <c r="B10" s="34" t="s">
        <v>96</v>
      </c>
      <c r="C10" s="35" t="n">
        <f aca="false">SUM(C6:C9)</f>
        <v>1</v>
      </c>
      <c r="D10" s="8" t="n">
        <f aca="false">SUM(D6:D9)</f>
        <v>20</v>
      </c>
      <c r="E10" s="35" t="n">
        <f aca="false">IF(D10=0,"",SUM(E6:E9))</f>
        <v>1</v>
      </c>
      <c r="F10" s="8"/>
    </row>
    <row r="12" customFormat="false" ht="15" hidden="false" customHeight="false" outlineLevel="0" collapsed="false">
      <c r="B12" s="26" t="s">
        <v>97</v>
      </c>
      <c r="D12" s="26" t="s">
        <v>98</v>
      </c>
    </row>
    <row r="13" customFormat="false" ht="15" hidden="false" customHeight="false" outlineLevel="0" collapsed="false">
      <c r="B13" s="8" t="s">
        <v>17</v>
      </c>
      <c r="C13" s="8" t="s">
        <v>99</v>
      </c>
      <c r="D13" s="8" t="s">
        <v>22</v>
      </c>
      <c r="E13" s="8" t="s">
        <v>99</v>
      </c>
    </row>
    <row r="14" customFormat="false" ht="15" hidden="false" customHeight="false" outlineLevel="0" collapsed="false">
      <c r="B14" s="36" t="str">
        <f aca="false">Indstillinger!C19</f>
        <v>Facebook</v>
      </c>
      <c r="C14" s="29" t="n">
        <f aca="false">COUNTIFS(Opslag!$B$5:$B$204,B14,Opslag!$A$5:$A$204,"&gt;="&amp;MonthStart,Opslag!$A$5:$A$204,"&lt;="&amp;MonthEnd)</f>
        <v>3</v>
      </c>
      <c r="D14" s="37" t="str">
        <f aca="false">Indstillinger!D19</f>
        <v>Idé</v>
      </c>
      <c r="E14" s="29" t="n">
        <f aca="false">COUNTIFS(Opslag!$H$5:$H$204,D14,Opslag!$A$5:$A$204,"&gt;="&amp;MonthStart,Opslag!$A$5:$A$204,"&lt;="&amp;MonthEnd)</f>
        <v>2</v>
      </c>
    </row>
    <row r="15" customFormat="false" ht="15" hidden="false" customHeight="false" outlineLevel="0" collapsed="false">
      <c r="B15" s="36" t="str">
        <f aca="false">Indstillinger!C20</f>
        <v>Instagram</v>
      </c>
      <c r="C15" s="29" t="n">
        <f aca="false">COUNTIFS(Opslag!$B$5:$B$204,B15,Opslag!$A$5:$A$204,"&gt;="&amp;MonthStart,Opslag!$A$5:$A$204,"&lt;="&amp;MonthEnd)</f>
        <v>6</v>
      </c>
      <c r="D15" s="38" t="str">
        <f aca="false">Indstillinger!D20</f>
        <v>Under produktion</v>
      </c>
      <c r="E15" s="29" t="n">
        <f aca="false">COUNTIFS(Opslag!$H$5:$H$204,D15,Opslag!$A$5:$A$204,"&gt;="&amp;MonthStart,Opslag!$A$5:$A$204,"&lt;="&amp;MonthEnd)</f>
        <v>3</v>
      </c>
    </row>
    <row r="16" customFormat="false" ht="15" hidden="false" customHeight="false" outlineLevel="0" collapsed="false">
      <c r="B16" s="36" t="str">
        <f aca="false">Indstillinger!C21</f>
        <v>LinkedIn</v>
      </c>
      <c r="C16" s="29" t="n">
        <f aca="false">COUNTIFS(Opslag!$B$5:$B$204,B16,Opslag!$A$5:$A$204,"&gt;="&amp;MonthStart,Opslag!$A$5:$A$204,"&lt;="&amp;MonthEnd)</f>
        <v>9</v>
      </c>
      <c r="D16" s="39" t="str">
        <f aca="false">Indstillinger!D21</f>
        <v>Klar</v>
      </c>
      <c r="E16" s="29" t="n">
        <f aca="false">COUNTIFS(Opslag!$H$5:$H$204,D16,Opslag!$A$5:$A$204,"&gt;="&amp;MonthStart,Opslag!$A$5:$A$204,"&lt;="&amp;MonthEnd)</f>
        <v>4</v>
      </c>
    </row>
    <row r="17" customFormat="false" ht="15" hidden="false" customHeight="false" outlineLevel="0" collapsed="false">
      <c r="B17" s="36" t="str">
        <f aca="false">Indstillinger!C22</f>
        <v>TikTok</v>
      </c>
      <c r="C17" s="29" t="n">
        <f aca="false">COUNTIFS(Opslag!$B$5:$B$204,B17,Opslag!$A$5:$A$204,"&gt;="&amp;MonthStart,Opslag!$A$5:$A$204,"&lt;="&amp;MonthEnd)</f>
        <v>2</v>
      </c>
      <c r="D17" s="31" t="str">
        <f aca="false">Indstillinger!D22</f>
        <v>Planlagt</v>
      </c>
      <c r="E17" s="29" t="n">
        <f aca="false">COUNTIFS(Opslag!$H$5:$H$204,D17,Opslag!$A$5:$A$204,"&gt;="&amp;MonthStart,Opslag!$A$5:$A$204,"&lt;="&amp;MonthEnd)</f>
        <v>5</v>
      </c>
    </row>
    <row r="18" customFormat="false" ht="15" hidden="false" customHeight="false" outlineLevel="0" collapsed="false">
      <c r="B18" s="36" t="str">
        <f aca="false">Indstillinger!C23</f>
        <v>YouTube Shorts</v>
      </c>
      <c r="C18" s="29" t="n">
        <f aca="false">COUNTIFS(Opslag!$B$5:$B$204,B18,Opslag!$A$5:$A$204,"&gt;="&amp;MonthStart,Opslag!$A$5:$A$204,"&lt;="&amp;MonthEnd)</f>
        <v>0</v>
      </c>
      <c r="D18" s="40" t="str">
        <f aca="false">Indstillinger!D23</f>
        <v>Udgivet</v>
      </c>
      <c r="E18" s="29" t="n">
        <f aca="false">COUNTIFS(Opslag!$H$5:$H$204,D18,Opslag!$A$5:$A$204,"&gt;="&amp;MonthStart,Opslag!$A$5:$A$204,"&lt;="&amp;MonthEnd)</f>
        <v>6</v>
      </c>
    </row>
    <row r="19" customFormat="false" ht="15" hidden="false" customHeight="false" outlineLevel="0" collapsed="false">
      <c r="B19" s="36" t="str">
        <f aca="false">Indstillinger!C24</f>
        <v>Threads</v>
      </c>
      <c r="C19" s="29" t="n">
        <f aca="false">COUNTIFS(Opslag!$B$5:$B$204,B19,Opslag!$A$5:$A$204,"&gt;="&amp;MonthStart,Opslag!$A$5:$A$204,"&lt;="&amp;MonthEnd)</f>
        <v>0</v>
      </c>
    </row>
    <row r="20" customFormat="false" ht="15" hidden="false" customHeight="false" outlineLevel="0" collapsed="false">
      <c r="B20" s="34" t="s">
        <v>96</v>
      </c>
      <c r="C20" s="8" t="n">
        <f aca="false">SUM(C14:C19)</f>
        <v>20</v>
      </c>
      <c r="D20" s="34" t="s">
        <v>96</v>
      </c>
      <c r="E20" s="8" t="n">
        <f aca="false">SUM(E14:E19)</f>
        <v>20</v>
      </c>
    </row>
    <row r="22" customFormat="false" ht="15" hidden="false" customHeight="false" outlineLevel="0" collapsed="false">
      <c r="B22" s="26" t="s">
        <v>100</v>
      </c>
    </row>
    <row r="23" customFormat="false" ht="15" hidden="false" customHeight="true" outlineLevel="0" collapsed="false">
      <c r="B23" s="8" t="s">
        <v>101</v>
      </c>
      <c r="C23" s="8" t="s">
        <v>102</v>
      </c>
      <c r="D23" s="8"/>
      <c r="E23" s="8" t="s">
        <v>103</v>
      </c>
      <c r="F23" s="8"/>
    </row>
    <row r="24" customFormat="false" ht="31.5" hidden="false" customHeight="true" outlineLevel="0" collapsed="false">
      <c r="B24" s="41" t="s">
        <v>104</v>
      </c>
      <c r="C24" s="42" t="s">
        <v>105</v>
      </c>
      <c r="D24" s="42"/>
      <c r="E24" s="42" t="s">
        <v>106</v>
      </c>
      <c r="F24" s="42"/>
    </row>
    <row r="25" customFormat="false" ht="31.5" hidden="false" customHeight="true" outlineLevel="0" collapsed="false">
      <c r="B25" s="41" t="s">
        <v>107</v>
      </c>
      <c r="C25" s="42" t="s">
        <v>108</v>
      </c>
      <c r="D25" s="42"/>
      <c r="E25" s="42" t="s">
        <v>109</v>
      </c>
      <c r="F25" s="42"/>
    </row>
    <row r="26" customFormat="false" ht="31.5" hidden="false" customHeight="true" outlineLevel="0" collapsed="false">
      <c r="B26" s="41" t="s">
        <v>110</v>
      </c>
      <c r="C26" s="42" t="s">
        <v>111</v>
      </c>
      <c r="D26" s="42"/>
      <c r="E26" s="42" t="s">
        <v>112</v>
      </c>
      <c r="F26" s="42"/>
    </row>
    <row r="27" customFormat="false" ht="15" hidden="false" customHeight="false" outlineLevel="0" collapsed="false">
      <c r="B27" s="21" t="s">
        <v>113</v>
      </c>
    </row>
  </sheetData>
  <sheetProtection sheet="true"/>
  <mergeCells count="8">
    <mergeCell ref="C23:D23"/>
    <mergeCell ref="E23:F23"/>
    <mergeCell ref="C24:D24"/>
    <mergeCell ref="E24:F24"/>
    <mergeCell ref="C25:D25"/>
    <mergeCell ref="E25:F25"/>
    <mergeCell ref="C26:D26"/>
    <mergeCell ref="E26:F26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4" customFormat="false" ht="15" hidden="false" customHeight="false" outlineLevel="0" collapsed="false">
      <c r="B4" s="43" t="s">
        <v>116</v>
      </c>
      <c r="C4" s="44" t="n">
        <v>11</v>
      </c>
    </row>
    <row r="5" customFormat="false" ht="15" hidden="false" customHeight="false" outlineLevel="0" collapsed="false">
      <c r="B5" s="43" t="s">
        <v>117</v>
      </c>
      <c r="C5" s="44" t="n">
        <v>2026</v>
      </c>
    </row>
    <row r="6" customFormat="false" ht="15" hidden="false" customHeight="false" outlineLevel="0" collapsed="false">
      <c r="B6" s="43" t="s">
        <v>118</v>
      </c>
      <c r="C6" s="45" t="n">
        <f aca="false">DATE(SelYear,SelMonth,1)</f>
        <v>46327</v>
      </c>
    </row>
    <row r="7" customFormat="false" ht="15" hidden="false" customHeight="false" outlineLevel="0" collapsed="false">
      <c r="B7" s="43" t="s">
        <v>119</v>
      </c>
      <c r="C7" s="45" t="n">
        <f aca="false">DATE(SelYear,SelMonth+1,0)</f>
        <v>46356</v>
      </c>
    </row>
    <row r="8" customFormat="false" ht="15" hidden="false" customHeight="false" outlineLevel="0" collapsed="false">
      <c r="B8" s="43" t="s">
        <v>120</v>
      </c>
      <c r="C8" s="45" t="n">
        <f aca="false">C6-WEEKDAY(C6,2)+1</f>
        <v>46321</v>
      </c>
    </row>
    <row r="10" customFormat="false" ht="15" hidden="false" customHeight="false" outlineLevel="0" collapsed="false">
      <c r="B10" s="8" t="s">
        <v>18</v>
      </c>
      <c r="C10" s="8" t="s">
        <v>92</v>
      </c>
      <c r="D10" s="8" t="s">
        <v>121</v>
      </c>
      <c r="E10" s="8" t="s">
        <v>122</v>
      </c>
    </row>
    <row r="11" customFormat="false" ht="19.5" hidden="false" customHeight="true" outlineLevel="0" collapsed="false">
      <c r="B11" s="46" t="s">
        <v>25</v>
      </c>
      <c r="C11" s="47" t="n">
        <v>0.4</v>
      </c>
      <c r="D11" s="48" t="s">
        <v>123</v>
      </c>
      <c r="E11" s="46" t="s">
        <v>124</v>
      </c>
    </row>
    <row r="12" customFormat="false" ht="19.5" hidden="false" customHeight="true" outlineLevel="0" collapsed="false">
      <c r="B12" s="46" t="s">
        <v>33</v>
      </c>
      <c r="C12" s="47" t="n">
        <v>0.3</v>
      </c>
      <c r="D12" s="49" t="s">
        <v>125</v>
      </c>
      <c r="E12" s="46" t="s">
        <v>126</v>
      </c>
    </row>
    <row r="13" customFormat="false" ht="19.5" hidden="false" customHeight="true" outlineLevel="0" collapsed="false">
      <c r="B13" s="46" t="s">
        <v>39</v>
      </c>
      <c r="C13" s="47" t="n">
        <v>0.2</v>
      </c>
      <c r="D13" s="50" t="s">
        <v>127</v>
      </c>
      <c r="E13" s="46" t="s">
        <v>128</v>
      </c>
    </row>
    <row r="14" customFormat="false" ht="19.5" hidden="false" customHeight="true" outlineLevel="0" collapsed="false">
      <c r="B14" s="46" t="s">
        <v>46</v>
      </c>
      <c r="C14" s="47" t="n">
        <v>0.1</v>
      </c>
      <c r="D14" s="51" t="s">
        <v>129</v>
      </c>
      <c r="E14" s="46" t="s">
        <v>130</v>
      </c>
    </row>
    <row r="15" customFormat="false" ht="15" hidden="false" customHeight="false" outlineLevel="0" collapsed="false">
      <c r="B15" s="43" t="s">
        <v>96</v>
      </c>
      <c r="C15" s="35" t="n">
        <f aca="false">SUM(C11:C14)</f>
        <v>1</v>
      </c>
    </row>
    <row r="16" customFormat="false" ht="15" hidden="false" customHeight="false" outlineLevel="0" collapsed="false">
      <c r="B16" s="21" t="s">
        <v>131</v>
      </c>
    </row>
    <row r="18" customFormat="false" ht="15" hidden="false" customHeight="false" outlineLevel="0" collapsed="false">
      <c r="B18" s="8" t="s">
        <v>19</v>
      </c>
      <c r="C18" s="8" t="s">
        <v>17</v>
      </c>
      <c r="D18" s="8" t="s">
        <v>22</v>
      </c>
    </row>
    <row r="19" customFormat="false" ht="15" hidden="false" customHeight="false" outlineLevel="0" collapsed="false">
      <c r="B19" s="46" t="s">
        <v>35</v>
      </c>
      <c r="C19" s="46" t="s">
        <v>38</v>
      </c>
      <c r="D19" s="46" t="s">
        <v>88</v>
      </c>
    </row>
    <row r="20" customFormat="false" ht="15" hidden="false" customHeight="false" outlineLevel="0" collapsed="false">
      <c r="B20" s="46" t="s">
        <v>27</v>
      </c>
      <c r="C20" s="46" t="s">
        <v>32</v>
      </c>
      <c r="D20" s="46" t="s">
        <v>81</v>
      </c>
    </row>
    <row r="21" customFormat="false" ht="15" hidden="false" customHeight="false" outlineLevel="0" collapsed="false">
      <c r="B21" s="46" t="s">
        <v>61</v>
      </c>
      <c r="C21" s="46" t="s">
        <v>24</v>
      </c>
      <c r="D21" s="46" t="s">
        <v>71</v>
      </c>
    </row>
    <row r="22" customFormat="false" ht="15" hidden="false" customHeight="false" outlineLevel="0" collapsed="false">
      <c r="B22" s="46" t="s">
        <v>66</v>
      </c>
      <c r="C22" s="46" t="s">
        <v>59</v>
      </c>
      <c r="D22" s="46" t="s">
        <v>55</v>
      </c>
    </row>
    <row r="23" customFormat="false" ht="15" hidden="false" customHeight="false" outlineLevel="0" collapsed="false">
      <c r="B23" s="46" t="s">
        <v>48</v>
      </c>
      <c r="C23" s="46" t="s">
        <v>132</v>
      </c>
      <c r="D23" s="46" t="s">
        <v>30</v>
      </c>
    </row>
    <row r="24" customFormat="false" ht="15" hidden="false" customHeight="false" outlineLevel="0" collapsed="false">
      <c r="C24" s="46" t="s">
        <v>133</v>
      </c>
    </row>
    <row r="25" customFormat="false" ht="15" hidden="false" customHeight="false" outlineLevel="0" collapsed="false">
      <c r="B25" s="21" t="s">
        <v>134</v>
      </c>
    </row>
    <row r="27" customFormat="false" ht="15" hidden="false" customHeight="false" outlineLevel="0" collapsed="false">
      <c r="B27" s="21" t="s">
        <v>13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2026-10-24T10:07:41Z</dcterms:created>
  <dc:creator>openpyxl</dc:creator>
  <dc:description/>
  <dc:language>vi-VN</dc:language>
  <cp:lastModifiedBy/>
  <dcterms:modified xsi:type="dcterms:W3CDTF">2026-10-24T10:07:41Z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