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alender" sheetId="1" state="visible" r:id="rId3"/>
    <sheet name="Kalendrimaatriks" sheetId="2" state="visible" r:id="rId4"/>
    <sheet name="Kokkuvõte" sheetId="3" state="visible" r:id="rId5"/>
    <sheet name="Sisusambad" sheetId="4" state="visible" r:id="rId6"/>
  </sheets>
  <definedNames>
    <definedName function="false" hidden="false" localSheetId="0" name="_xlnm.Print_Area" vbProcedure="false">Kalender!$A$1:$H$30</definedName>
    <definedName function="false" hidden="false" localSheetId="1" name="_xlnm.Print_Area" vbProcedure="false">Kalendrimaatriks!$A$1:$G$20</definedName>
    <definedName function="false" hidden="false" localSheetId="2" name="_xlnm.Print_Area" vbProcedure="false">Kokkuvõte!$A$1:$F$31</definedName>
    <definedName function="false" hidden="false" localSheetId="3" name="_xlnm.Print_Area" vbProcedure="false">Sisusambad!$A$1:$E$32</definedName>
    <definedName function="false" hidden="false" name="Channels" vbProcedure="false">Sisusambad!$C$19:$C$27</definedName>
    <definedName function="false" hidden="false" name="Formats" vbProcedure="false">Sisusambad!$B$19:$B$29</definedName>
    <definedName function="false" hidden="false" name="GridStart" vbProcedure="false">Sisusambad!$C$8</definedName>
    <definedName function="false" hidden="false" name="MonthEnd" vbProcedure="false">Sisusambad!$C$7</definedName>
    <definedName function="false" hidden="false" name="MonthStart" vbProcedure="false">Sisusambad!$C$6</definedName>
    <definedName function="false" hidden="false" name="Pillars" vbProcedure="false">Sisusambad!$B$11:$B$14</definedName>
    <definedName function="false" hidden="false" name="PillarTargets" vbProcedure="false">Sisusambad!$C$11:$C$14</definedName>
    <definedName function="false" hidden="false" name="SelMonth" vbProcedure="false">Sisusambad!$C$4</definedName>
    <definedName function="false" hidden="false" name="SelYear" vbProcedure="false">Sisusambad!$C$5</definedName>
    <definedName function="false" hidden="false" name="Statuses" vbProcedure="false">Sisusambad!$D$19:$D$23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<sst xmlns="http://schemas.openxmlformats.org/spreadsheetml/2006/main" count="209" uniqueCount="117">
  <si>
    <t xml:space="preserve">Täitub automaatselt lehelt Kalendrimaatriks (päeva esimene postitus; (+1) tähendab, et samal päeval on veel postitusi). Kuu ja aasta vali lehel Sisusambad. E = esmaspäev, T = teisipäev, K = kolmapäev, N = neljapäev, R = reede, L = laupäev, P = pühapäev.</t>
  </si>
  <si>
    <t xml:space="preserve">Sambad:</t>
  </si>
  <si>
    <t xml:space="preserve">Nädal</t>
  </si>
  <si>
    <t xml:space="preserve">E</t>
  </si>
  <si>
    <t xml:space="preserve">T</t>
  </si>
  <si>
    <t xml:space="preserve">K</t>
  </si>
  <si>
    <t xml:space="preserve">N</t>
  </si>
  <si>
    <t xml:space="preserve">R</t>
  </si>
  <si>
    <t xml:space="preserve">L</t>
  </si>
  <si>
    <t xml:space="preserve">P</t>
  </si>
  <si>
    <t xml:space="preserve">Sammas</t>
  </si>
  <si>
    <t xml:space="preserve">Konks / Idee</t>
  </si>
  <si>
    <t xml:space="preserve">Formaat · kanal</t>
  </si>
  <si>
    <t xml:space="preserve">Hüpoteetiline näide — orova.vn</t>
  </si>
  <si>
    <t xml:space="preserve">Kalendrimaatriks</t>
  </si>
  <si>
    <t xml:space="preserve">Üks rida iga postituse kohta. Veergudes Kanal, Sisu sammas, Meedia formaat ja Olek on rippmenüü; kanali lahtrisse võid kirjutada ka mitu kanalit komaga eraldatult. Tabel laieneb ise, kui kirjutad selle alla uude ritta.</t>
  </si>
  <si>
    <t xml:space="preserve">Päev</t>
  </si>
  <si>
    <t xml:space="preserve">Kanal</t>
  </si>
  <si>
    <t xml:space="preserve">Sisu sammas</t>
  </si>
  <si>
    <t xml:space="preserve">Meedia formaat</t>
  </si>
  <si>
    <t xml:space="preserve">Olek</t>
  </si>
  <si>
    <t xml:space="preserve">Vastutaja</t>
  </si>
  <si>
    <t xml:space="preserve">Instagram, Facebook</t>
  </si>
  <si>
    <t xml:space="preserve">Hariv sisu</t>
  </si>
  <si>
    <t xml:space="preserve">3 levinud viga, mida tehakse eelarve planeerimisel</t>
  </si>
  <si>
    <t xml:space="preserve">Karussell</t>
  </si>
  <si>
    <t xml:space="preserve">Ajastatud</t>
  </si>
  <si>
    <t xml:space="preserve">Kadri</t>
  </si>
  <si>
    <t xml:space="preserve">LinkedIn</t>
  </si>
  <si>
    <t xml:space="preserve">Brändi usaldus</t>
  </si>
  <si>
    <t xml:space="preserve">Kuidas lahendasime kliendi tarneahela tõrke</t>
  </si>
  <si>
    <t xml:space="preserve">Pilt + pikk tekst</t>
  </si>
  <si>
    <t xml:space="preserve">Mart</t>
  </si>
  <si>
    <t xml:space="preserve">TikTok, Instagram Reels</t>
  </si>
  <si>
    <t xml:space="preserve">Kogukond ja trendid</t>
  </si>
  <si>
    <t xml:space="preserve">Kulisside taga: kuidas valmib reede pärastlõunal nädala kokkuvõte</t>
  </si>
  <si>
    <t xml:space="preserve">Püstvideo (9:16)</t>
  </si>
  <si>
    <t xml:space="preserve">Valmis</t>
  </si>
  <si>
    <t xml:space="preserve">Liis</t>
  </si>
  <si>
    <t xml:space="preserve">Instagram, LinkedIn</t>
  </si>
  <si>
    <t xml:space="preserve">Otsene müük</t>
  </si>
  <si>
    <t xml:space="preserve">Uus funktsioon lühidalt: vaata demonstratsiooni</t>
  </si>
  <si>
    <t xml:space="preserve">Ekraanivideo</t>
  </si>
  <si>
    <t xml:space="preserve">Facebook, Instagram</t>
  </si>
  <si>
    <t xml:space="preserve">Kontrollnimekiri: kas sinu süsteem vastab nõuetele?</t>
  </si>
  <si>
    <t xml:space="preserve">Üksikpilt (1:1)</t>
  </si>
  <si>
    <t xml:space="preserve">Meie meeskonna reegel: miks me ei tee koosolekuid neljapäeviti</t>
  </si>
  <si>
    <t xml:space="preserve">Pilt</t>
  </si>
  <si>
    <t xml:space="preserve">Mustand</t>
  </si>
  <si>
    <t xml:space="preserve">Samm-sammuline õpetus: kuidas seda funktsiooni seadistada</t>
  </si>
  <si>
    <t xml:space="preserve">Kliendi tagasiside oma sõnadega</t>
  </si>
  <si>
    <t xml:space="preserve">Tsitaadipilt</t>
  </si>
  <si>
    <t xml:space="preserve">Millist tööriista eelistab sinu tiim kaugtööl?</t>
  </si>
  <si>
    <t xml:space="preserve">Küsitlus / Tekst</t>
  </si>
  <si>
    <t xml:space="preserve">Idee</t>
  </si>
  <si>
    <t xml:space="preserve">Facebook, LinkedIn</t>
  </si>
  <si>
    <t xml:space="preserve">5 allikat, kust ammutada inspiratsiooni uueks kuuks</t>
  </si>
  <si>
    <t xml:space="preserve">Instagram Reels</t>
  </si>
  <si>
    <t xml:space="preserve">Kuidas me testime tooteid enne kliendile saatmist</t>
  </si>
  <si>
    <t xml:space="preserve">Kuu lõpu pakkumine meie püsiklientidele</t>
  </si>
  <si>
    <t xml:space="preserve">Bänner (1:1)</t>
  </si>
  <si>
    <t xml:space="preserve">Kokkuvõte valdkonna värskeimast regulatsioonist</t>
  </si>
  <si>
    <t xml:space="preserve">Infograafik</t>
  </si>
  <si>
    <t xml:space="preserve">Kõik kanalid</t>
  </si>
  <si>
    <t xml:space="preserve">Mida uut õppisime sel kuul: küsimused ja vastused</t>
  </si>
  <si>
    <t xml:space="preserve">Tekst + arutelu</t>
  </si>
  <si>
    <t xml:space="preserve">Jaotus sisusammaste kaupa (valitud kuu postitused)</t>
  </si>
  <si>
    <t xml:space="preserve">Sihtosakaal</t>
  </si>
  <si>
    <t xml:space="preserve">Postitusi</t>
  </si>
  <si>
    <t xml:space="preserve">Tegelik osakaal</t>
  </si>
  <si>
    <t xml:space="preserve">Erinevus (protsendipunkti)</t>
  </si>
  <si>
    <t xml:space="preserve">Kokku</t>
  </si>
  <si>
    <t xml:space="preserve">Kanalite kaupa</t>
  </si>
  <si>
    <t xml:space="preserve">Oleku kaupa</t>
  </si>
  <si>
    <t xml:space="preserve">Arv</t>
  </si>
  <si>
    <t xml:space="preserve">Kokku kanaleid</t>
  </si>
  <si>
    <t xml:space="preserve">Mitme kanaliga postitus läheb arvesse iga oma kanali juures.</t>
  </si>
  <si>
    <t xml:space="preserve">Tulemuste mõõtmine</t>
  </si>
  <si>
    <t xml:space="preserve">Mõõdik</t>
  </si>
  <si>
    <t xml:space="preserve">Mida see näitab</t>
  </si>
  <si>
    <t xml:space="preserve">Kust numbri leiad</t>
  </si>
  <si>
    <t xml:space="preserve">Kaasatuse määr (engagement rate)</t>
  </si>
  <si>
    <t xml:space="preserve">Kui suur osa postituse nägijatest reageeris (meeldimised, kommentaarid, salvestamised)</t>
  </si>
  <si>
    <t xml:space="preserve">Postituse detailvaade kanali statistikas, umbes kaks päeva pärast avaldamist</t>
  </si>
  <si>
    <t xml:space="preserve">Salvestamised ja jagamised</t>
  </si>
  <si>
    <t xml:space="preserve">Kas hariv sisu oli praktiliselt kasulik</t>
  </si>
  <si>
    <t xml:space="preserve">Postituse statistika Instagramis, Facebookis või LinkedInis</t>
  </si>
  <si>
    <t xml:space="preserve">Klikid veebisaidile ja päringud</t>
  </si>
  <si>
    <t xml:space="preserve">Kas sotsiaalmeedia toob veebilehele liiklust ja kontakte</t>
  </si>
  <si>
    <t xml:space="preserve">Google Analytics: profiililingi või postituselinkide kaudu tulnud liiklus</t>
  </si>
  <si>
    <t xml:space="preserve">Analüüsi tulemusi kord kuus enne uue sisuplaani koostamist. Tuvasta 3 kõige edukamat postitust ja võta need aluseks järgmise kuu teemade valikul.</t>
  </si>
  <si>
    <t xml:space="preserve">Sisusambad ja seaded</t>
  </si>
  <si>
    <t xml:space="preserve">Vali siin kuu ja aasta. Kalender ja Kokkuvõte muutuvad automaatselt kaasa. Kollaseid lahtreid saad muuta.</t>
  </si>
  <si>
    <t xml:space="preserve">Kuu</t>
  </si>
  <si>
    <t xml:space="preserve">Aasta</t>
  </si>
  <si>
    <t xml:space="preserve">Kuu esimene päev</t>
  </si>
  <si>
    <t xml:space="preserve">Kuu viimane päev</t>
  </si>
  <si>
    <t xml:space="preserve">Kalendri ruudustik algab (esmaspäev)</t>
  </si>
  <si>
    <t xml:space="preserve">Värv kalendris</t>
  </si>
  <si>
    <t xml:space="preserve">Alateemad (näited)</t>
  </si>
  <si>
    <t xml:space="preserve">Sinine</t>
  </si>
  <si>
    <t xml:space="preserve">Näpunäited, juhendid, valdkonna analüüsid, kontrollnimekirjad, klientide küsimused</t>
  </si>
  <si>
    <t xml:space="preserve">Roheline</t>
  </si>
  <si>
    <t xml:space="preserve">Meeskond, väärtused, kulissidetagune elu, klientide tagasiside, tööprotsessid</t>
  </si>
  <si>
    <t xml:space="preserve">Oranž</t>
  </si>
  <si>
    <t xml:space="preserve">Tooteomadused, eripakkumised, juhtumiuuringud, uued funktsioonid, demod</t>
  </si>
  <si>
    <t xml:space="preserve">Lilla</t>
  </si>
  <si>
    <t xml:space="preserve">Küsitlused, arutelud, ajakohased uudised, valdkonna trendid, küsimused ja vastused</t>
  </si>
  <si>
    <t xml:space="preserve">Jaotus 40/30/20/10 on hüpoteetiline näide. Kohanda protsendid oma ettevõttele (summa peaks olema 100%).</t>
  </si>
  <si>
    <t xml:space="preserve">Instagram</t>
  </si>
  <si>
    <t xml:space="preserve">Facebook</t>
  </si>
  <si>
    <t xml:space="preserve">TikTok</t>
  </si>
  <si>
    <t xml:space="preserve">Avaldatud</t>
  </si>
  <si>
    <t xml:space="preserve">YouTube Shorts</t>
  </si>
  <si>
    <t xml:space="preserve">Threads</t>
  </si>
  <si>
    <t xml:space="preserve">Telegram</t>
  </si>
  <si>
    <t xml:space="preserve">Neid loendeid kasutavad lehe Kalendrimaatriks rippmenüüd. Muuda teksti otse lahtrites.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</si>
</sst>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"/>
    <numFmt numFmtId="166" formatCode="dd\.mm\.yyyy"/>
    <numFmt numFmtId="167" formatCode="0%"/>
    <numFmt numFmtId="168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F2F2F2"/>
        <bgColor rgb="FFF7F7F7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8DC"/>
        <bgColor rgb="FFFFF2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1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>
          <bgColor rgb="FFE3E3E3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8" type="wholeTable"/>
      <tableStyleElement dxfId="19" type="firstColumnStripe"/>
      <tableStyleElement dxfId="20" type="firstRowStripe"/>
      <tableStyleElement dxfId="21" type="lastColumn"/>
      <tableStyleElement dxfId="22" type="firstColumn"/>
      <tableStyleElement dxfId="23" type="headerRow"/>
      <tableStyleElement dxfId="24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G18" headerRowCount="1" totalsRowCount="0" totalsRowShown="0">
  <autoFilter ref="A4:G18"/>
  <tableColumns count="7">
    <tableColumn id="1" name="Päev"/>
    <tableColumn id="2" name="Kanal"/>
    <tableColumn id="3" name="Sisu sammas"/>
    <tableColumn id="4" name="Konks / Idee"/>
    <tableColumn id="5" name="Meedia formaat"/>
    <tableColumn id="6" name="Olek"/>
    <tableColumn id="7" name="Vastutaja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"Sisukalender — "&amp;CHOOSE(SelMonth,"jaanuar","veebruar","märts","aprill","mai","juuni","juuli","august","september","oktoober","november","detsember")&amp;" "&amp;SelYear</f>
        <v>Sisukalender — märts 2027</v>
      </c>
    </row>
    <row r="2" customFormat="false" ht="15" hidden="false" customHeight="false" outlineLevel="0" collapsed="false">
      <c r="A2" s="2" t="s">
        <v>0</v>
      </c>
    </row>
    <row r="3" customFormat="false" ht="15" hidden="false" customHeight="false" outlineLevel="0" collapsed="false">
      <c r="A3" s="3" t="s">
        <v>1</v>
      </c>
      <c r="B3" s="4" t="str">
        <f aca="false">INDEX(Pillars,1)</f>
        <v>Hariv sisu</v>
      </c>
      <c r="C3" s="5" t="str">
        <f aca="false">INDEX(Pillars,2)</f>
        <v>Brändi usaldus</v>
      </c>
      <c r="D3" s="6" t="str">
        <f aca="false">INDEX(Pillars,3)</f>
        <v>Otsene müük</v>
      </c>
      <c r="E3" s="7" t="str">
        <f aca="false">INDEX(Pillars,4)</f>
        <v>Kogukond ja trendid</v>
      </c>
    </row>
    <row r="4" customFormat="false" ht="15" hidden="false" customHeight="false" outlineLevel="0" collapsed="false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</row>
    <row r="5" customFormat="false" ht="18" hidden="false" customHeight="true" outlineLevel="0" collapsed="false">
      <c r="A5" s="10" t="str">
        <f aca="false">IF(AND(MONTH((GridStart+0))&lt;&gt;SelMonth,MONTH((GridStart+0)+6)&lt;&gt;SelMonth),"","Nädal "&amp;INT(((GridStart+0)+3-DATE(YEAR((GridStart+0)+3),1,1))/7)+1)</f>
        <v>Nädal 9</v>
      </c>
      <c r="B5" s="11" t="n">
        <f aca="false">IF(MONTH((GridStart+0))=SelMonth,(GridStart+0),"")</f>
        <v>46447</v>
      </c>
      <c r="C5" s="11" t="n">
        <f aca="false">IF(MONTH((GridStart+1))=SelMonth,(GridStart+1),"")</f>
        <v>46448</v>
      </c>
      <c r="D5" s="11" t="n">
        <f aca="false">IF(MONTH((GridStart+2))=SelMonth,(GridStart+2),"")</f>
        <v>46449</v>
      </c>
      <c r="E5" s="11" t="n">
        <f aca="false">IF(MONTH((GridStart+3))=SelMonth,(GridStart+3),"")</f>
        <v>46450</v>
      </c>
      <c r="F5" s="11" t="n">
        <f aca="false">IF(MONTH((GridStart+4))=SelMonth,(GridStart+4),"")</f>
        <v>46451</v>
      </c>
      <c r="G5" s="12" t="n">
        <f aca="false">IF(MONTH((GridStart+5))=SelMonth,(GridStart+5),"")</f>
        <v>46452</v>
      </c>
      <c r="H5" s="12" t="n">
        <f aca="false">IF(MONTH((GridStart+6))=SelMonth,(GridStart+6),"")</f>
        <v>46453</v>
      </c>
    </row>
    <row r="6" customFormat="false" ht="15" hidden="false" customHeight="true" outlineLevel="0" collapsed="false">
      <c r="A6" s="13" t="s">
        <v>10</v>
      </c>
      <c r="B6" s="14" t="str">
        <f aca="false">IF(B5="","",IFERROR(INDEX(Kalendrimaatriks!$C$5:$C$204,MATCH(B5,Kalendrimaatriks!$A$5:$A$204,0)),""))</f>
        <v>Hariv sisu</v>
      </c>
      <c r="C6" s="14" t="str">
        <f aca="false">IF(C5="","",IFERROR(INDEX(Kalendrimaatriks!$C$5:$C$204,MATCH(C5,Kalendrimaatriks!$A$5:$A$204,0)),""))</f>
        <v/>
      </c>
      <c r="D6" s="14" t="str">
        <f aca="false">IF(D5="","",IFERROR(INDEX(Kalendrimaatriks!$C$5:$C$204,MATCH(D5,Kalendrimaatriks!$A$5:$A$204,0)),""))</f>
        <v>Brändi usaldus</v>
      </c>
      <c r="E6" s="14" t="str">
        <f aca="false">IF(E5="","",IFERROR(INDEX(Kalendrimaatriks!$C$5:$C$204,MATCH(E5,Kalendrimaatriks!$A$5:$A$204,0)),""))</f>
        <v/>
      </c>
      <c r="F6" s="14" t="str">
        <f aca="false">IF(F5="","",IFERROR(INDEX(Kalendrimaatriks!$C$5:$C$204,MATCH(F5,Kalendrimaatriks!$A$5:$A$204,0)),""))</f>
        <v>Kogukond ja trendid</v>
      </c>
      <c r="G6" s="15" t="str">
        <f aca="false">IF(G5="","",IFERROR(INDEX(Kalendrimaatriks!$C$5:$C$204,MATCH(G5,Kalendrimaatriks!$A$5:$A$204,0)),""))</f>
        <v/>
      </c>
      <c r="H6" s="15" t="str">
        <f aca="false">IF(H5="","",IFERROR(INDEX(Kalendrimaatriks!$C$5:$C$204,MATCH(H5,Kalendrimaatriks!$A$5:$A$204,0)),""))</f>
        <v/>
      </c>
    </row>
    <row r="7" customFormat="false" ht="55.5" hidden="false" customHeight="true" outlineLevel="0" collapsed="false">
      <c r="A7" s="13" t="s">
        <v>11</v>
      </c>
      <c r="B7" s="16" t="str">
        <f aca="false">IF(B5="","",IFERROR(INDEX(Kalendrimaatriks!$D$5:$D$204,MATCH(B5,Kalendrimaatriks!$A$5:$A$204,0)),""))</f>
        <v>3 levinud viga, mida tehakse eelarve planeerimisel</v>
      </c>
      <c r="C7" s="16" t="str">
        <f aca="false">IF(C5="","",IFERROR(INDEX(Kalendrimaatriks!$D$5:$D$204,MATCH(C5,Kalendrimaatriks!$A$5:$A$204,0)),""))</f>
        <v/>
      </c>
      <c r="D7" s="16" t="str">
        <f aca="false">IF(D5="","",IFERROR(INDEX(Kalendrimaatriks!$D$5:$D$204,MATCH(D5,Kalendrimaatriks!$A$5:$A$204,0)),""))</f>
        <v>Kuidas lahendasime kliendi tarneahela tõrke</v>
      </c>
      <c r="E7" s="16" t="str">
        <f aca="false">IF(E5="","",IFERROR(INDEX(Kalendrimaatriks!$D$5:$D$204,MATCH(E5,Kalendrimaatriks!$A$5:$A$204,0)),""))</f>
        <v/>
      </c>
      <c r="F7" s="16" t="str">
        <f aca="false">IF(F5="","",IFERROR(INDEX(Kalendrimaatriks!$D$5:$D$204,MATCH(F5,Kalendrimaatriks!$A$5:$A$204,0)),""))</f>
        <v>Kulisside taga: kuidas valmib reede pärastlõunal nädala kokkuvõte</v>
      </c>
      <c r="G7" s="17" t="str">
        <f aca="false">IF(G5="","",IFERROR(INDEX(Kalendrimaatriks!$D$5:$D$204,MATCH(G5,Kalendrimaatriks!$A$5:$A$204,0)),""))</f>
        <v/>
      </c>
      <c r="H7" s="17" t="str">
        <f aca="false">IF(H5="","",IFERROR(INDEX(Kalendrimaatriks!$D$5:$D$204,MATCH(H5,Kalendrimaatriks!$A$5:$A$204,0)),""))</f>
        <v/>
      </c>
    </row>
    <row r="8" customFormat="false" ht="27.75" hidden="false" customHeight="true" outlineLevel="0" collapsed="false">
      <c r="A8" s="18" t="s">
        <v>12</v>
      </c>
      <c r="B8" s="19" t="str">
        <f aca="false">IF(B5="","",IFERROR(INDEX(Kalendrimaatriks!$E$5:$E$204,MATCH(B5,Kalendrimaatriks!$A$5:$A$204,0))&amp;" · "&amp;INDEX(Kalendrimaatriks!$B$5:$B$204,MATCH(B5,Kalendrimaatriks!$A$5:$A$204,0))&amp;IF(COUNTIF(Kalendrimaatriks!$A$5:$A$204,B5)&gt;1," (+"&amp;(COUNTIF(Kalendrimaatriks!$A$5:$A$204,B5)-1)&amp;")",""),""))</f>
        <v>Karussell · Instagram, Facebook</v>
      </c>
      <c r="C8" s="19" t="str">
        <f aca="false">IF(C5="","",IFERROR(INDEX(Kalendrimaatriks!$E$5:$E$204,MATCH(C5,Kalendrimaatriks!$A$5:$A$204,0))&amp;" · "&amp;INDEX(Kalendrimaatriks!$B$5:$B$204,MATCH(C5,Kalendrimaatriks!$A$5:$A$204,0))&amp;IF(COUNTIF(Kalendrimaatriks!$A$5:$A$204,C5)&gt;1," (+"&amp;(COUNTIF(Kalendrimaatriks!$A$5:$A$204,C5)-1)&amp;")",""),""))</f>
        <v/>
      </c>
      <c r="D8" s="19" t="str">
        <f aca="false">IF(D5="","",IFERROR(INDEX(Kalendrimaatriks!$E$5:$E$204,MATCH(D5,Kalendrimaatriks!$A$5:$A$204,0))&amp;" · "&amp;INDEX(Kalendrimaatriks!$B$5:$B$204,MATCH(D5,Kalendrimaatriks!$A$5:$A$204,0))&amp;IF(COUNTIF(Kalendrimaatriks!$A$5:$A$204,D5)&gt;1," (+"&amp;(COUNTIF(Kalendrimaatriks!$A$5:$A$204,D5)-1)&amp;")",""),""))</f>
        <v>Pilt + pikk tekst · LinkedIn</v>
      </c>
      <c r="E8" s="19" t="str">
        <f aca="false">IF(E5="","",IFERROR(INDEX(Kalendrimaatriks!$E$5:$E$204,MATCH(E5,Kalendrimaatriks!$A$5:$A$204,0))&amp;" · "&amp;INDEX(Kalendrimaatriks!$B$5:$B$204,MATCH(E5,Kalendrimaatriks!$A$5:$A$204,0))&amp;IF(COUNTIF(Kalendrimaatriks!$A$5:$A$204,E5)&gt;1," (+"&amp;(COUNTIF(Kalendrimaatriks!$A$5:$A$204,E5)-1)&amp;")",""),""))</f>
        <v/>
      </c>
      <c r="F8" s="19" t="str">
        <f aca="false">IF(F5="","",IFERROR(INDEX(Kalendrimaatriks!$E$5:$E$204,MATCH(F5,Kalendrimaatriks!$A$5:$A$204,0))&amp;" · "&amp;INDEX(Kalendrimaatriks!$B$5:$B$204,MATCH(F5,Kalendrimaatriks!$A$5:$A$204,0))&amp;IF(COUNTIF(Kalendrimaatriks!$A$5:$A$204,F5)&gt;1," (+"&amp;(COUNTIF(Kalendrimaatriks!$A$5:$A$204,F5)-1)&amp;")",""),""))</f>
        <v>Püstvideo (9:16) · TikTok, Instagram Reels</v>
      </c>
      <c r="G8" s="20" t="str">
        <f aca="false">IF(G5="","",IFERROR(INDEX(Kalendrimaatriks!$E$5:$E$204,MATCH(G5,Kalendrimaatriks!$A$5:$A$204,0))&amp;" · "&amp;INDEX(Kalendrimaatriks!$B$5:$B$204,MATCH(G5,Kalendrimaatriks!$A$5:$A$204,0))&amp;IF(COUNTIF(Kalendrimaatriks!$A$5:$A$204,G5)&gt;1," (+"&amp;(COUNTIF(Kalendrimaatriks!$A$5:$A$204,G5)-1)&amp;")",""),""))</f>
        <v/>
      </c>
      <c r="H8" s="20" t="str">
        <f aca="false">IF(H5="","",IFERROR(INDEX(Kalendrimaatriks!$E$5:$E$204,MATCH(H5,Kalendrimaatriks!$A$5:$A$204,0))&amp;" · "&amp;INDEX(Kalendrimaatriks!$B$5:$B$204,MATCH(H5,Kalendrimaatriks!$A$5:$A$204,0))&amp;IF(COUNTIF(Kalendrimaatriks!$A$5:$A$204,H5)&gt;1," (+"&amp;(COUNTIF(Kalendrimaatriks!$A$5:$A$204,H5)-1)&amp;")",""),""))</f>
        <v/>
      </c>
    </row>
    <row r="9" customFormat="false" ht="18" hidden="false" customHeight="true" outlineLevel="0" collapsed="false">
      <c r="A9" s="10" t="str">
        <f aca="false">IF(AND(MONTH((GridStart+7))&lt;&gt;SelMonth,MONTH((GridStart+7)+6)&lt;&gt;SelMonth),"","Nädal "&amp;INT(((GridStart+7)+3-DATE(YEAR((GridStart+7)+3),1,1))/7)+1)</f>
        <v>Nädal 10</v>
      </c>
      <c r="B9" s="11" t="n">
        <f aca="false">IF(MONTH((GridStart+7))=SelMonth,(GridStart+7),"")</f>
        <v>46454</v>
      </c>
      <c r="C9" s="11" t="n">
        <f aca="false">IF(MONTH((GridStart+8))=SelMonth,(GridStart+8),"")</f>
        <v>46455</v>
      </c>
      <c r="D9" s="11" t="n">
        <f aca="false">IF(MONTH((GridStart+9))=SelMonth,(GridStart+9),"")</f>
        <v>46456</v>
      </c>
      <c r="E9" s="11" t="n">
        <f aca="false">IF(MONTH((GridStart+10))=SelMonth,(GridStart+10),"")</f>
        <v>46457</v>
      </c>
      <c r="F9" s="11" t="n">
        <f aca="false">IF(MONTH((GridStart+11))=SelMonth,(GridStart+11),"")</f>
        <v>46458</v>
      </c>
      <c r="G9" s="12" t="n">
        <f aca="false">IF(MONTH((GridStart+12))=SelMonth,(GridStart+12),"")</f>
        <v>46459</v>
      </c>
      <c r="H9" s="12" t="n">
        <f aca="false">IF(MONTH((GridStart+13))=SelMonth,(GridStart+13),"")</f>
        <v>46460</v>
      </c>
    </row>
    <row r="10" customFormat="false" ht="15" hidden="false" customHeight="true" outlineLevel="0" collapsed="false">
      <c r="A10" s="13" t="s">
        <v>10</v>
      </c>
      <c r="B10" s="14" t="str">
        <f aca="false">IF(B9="","",IFERROR(INDEX(Kalendrimaatriks!$C$5:$C$204,MATCH(B9,Kalendrimaatriks!$A$5:$A$204,0)),""))</f>
        <v>Otsene müük</v>
      </c>
      <c r="C10" s="14" t="str">
        <f aca="false">IF(C9="","",IFERROR(INDEX(Kalendrimaatriks!$C$5:$C$204,MATCH(C9,Kalendrimaatriks!$A$5:$A$204,0)),""))</f>
        <v/>
      </c>
      <c r="D10" s="14" t="str">
        <f aca="false">IF(D9="","",IFERROR(INDEX(Kalendrimaatriks!$C$5:$C$204,MATCH(D9,Kalendrimaatriks!$A$5:$A$204,0)),""))</f>
        <v>Hariv sisu</v>
      </c>
      <c r="E10" s="14" t="str">
        <f aca="false">IF(E9="","",IFERROR(INDEX(Kalendrimaatriks!$C$5:$C$204,MATCH(E9,Kalendrimaatriks!$A$5:$A$204,0)),""))</f>
        <v/>
      </c>
      <c r="F10" s="14" t="str">
        <f aca="false">IF(F9="","",IFERROR(INDEX(Kalendrimaatriks!$C$5:$C$204,MATCH(F9,Kalendrimaatriks!$A$5:$A$204,0)),""))</f>
        <v>Brändi usaldus</v>
      </c>
      <c r="G10" s="15" t="str">
        <f aca="false">IF(G9="","",IFERROR(INDEX(Kalendrimaatriks!$C$5:$C$204,MATCH(G9,Kalendrimaatriks!$A$5:$A$204,0)),""))</f>
        <v/>
      </c>
      <c r="H10" s="15" t="str">
        <f aca="false">IF(H9="","",IFERROR(INDEX(Kalendrimaatriks!$C$5:$C$204,MATCH(H9,Kalendrimaatriks!$A$5:$A$204,0)),""))</f>
        <v/>
      </c>
    </row>
    <row r="11" customFormat="false" ht="55.5" hidden="false" customHeight="true" outlineLevel="0" collapsed="false">
      <c r="A11" s="13" t="s">
        <v>11</v>
      </c>
      <c r="B11" s="16" t="str">
        <f aca="false">IF(B9="","",IFERROR(INDEX(Kalendrimaatriks!$D$5:$D$204,MATCH(B9,Kalendrimaatriks!$A$5:$A$204,0)),""))</f>
        <v>Uus funktsioon lühidalt: vaata demonstratsiooni</v>
      </c>
      <c r="C11" s="16" t="str">
        <f aca="false">IF(C9="","",IFERROR(INDEX(Kalendrimaatriks!$D$5:$D$204,MATCH(C9,Kalendrimaatriks!$A$5:$A$204,0)),""))</f>
        <v/>
      </c>
      <c r="D11" s="16" t="str">
        <f aca="false">IF(D9="","",IFERROR(INDEX(Kalendrimaatriks!$D$5:$D$204,MATCH(D9,Kalendrimaatriks!$A$5:$A$204,0)),""))</f>
        <v>Kontrollnimekiri: kas sinu süsteem vastab nõuetele?</v>
      </c>
      <c r="E11" s="16" t="str">
        <f aca="false">IF(E9="","",IFERROR(INDEX(Kalendrimaatriks!$D$5:$D$204,MATCH(E9,Kalendrimaatriks!$A$5:$A$204,0)),""))</f>
        <v/>
      </c>
      <c r="F11" s="16" t="str">
        <f aca="false">IF(F9="","",IFERROR(INDEX(Kalendrimaatriks!$D$5:$D$204,MATCH(F9,Kalendrimaatriks!$A$5:$A$204,0)),""))</f>
        <v>Meie meeskonna reegel: miks me ei tee koosolekuid neljapäeviti</v>
      </c>
      <c r="G11" s="17" t="str">
        <f aca="false">IF(G9="","",IFERROR(INDEX(Kalendrimaatriks!$D$5:$D$204,MATCH(G9,Kalendrimaatriks!$A$5:$A$204,0)),""))</f>
        <v/>
      </c>
      <c r="H11" s="17" t="str">
        <f aca="false">IF(H9="","",IFERROR(INDEX(Kalendrimaatriks!$D$5:$D$204,MATCH(H9,Kalendrimaatriks!$A$5:$A$204,0)),""))</f>
        <v/>
      </c>
    </row>
    <row r="12" customFormat="false" ht="27.75" hidden="false" customHeight="true" outlineLevel="0" collapsed="false">
      <c r="A12" s="18" t="s">
        <v>12</v>
      </c>
      <c r="B12" s="19" t="str">
        <f aca="false">IF(B9="","",IFERROR(INDEX(Kalendrimaatriks!$E$5:$E$204,MATCH(B9,Kalendrimaatriks!$A$5:$A$204,0))&amp;" · "&amp;INDEX(Kalendrimaatriks!$B$5:$B$204,MATCH(B9,Kalendrimaatriks!$A$5:$A$204,0))&amp;IF(COUNTIF(Kalendrimaatriks!$A$5:$A$204,B9)&gt;1," (+"&amp;(COUNTIF(Kalendrimaatriks!$A$5:$A$204,B9)-1)&amp;")",""),""))</f>
        <v>Ekraanivideo · Instagram, LinkedIn</v>
      </c>
      <c r="C12" s="19" t="str">
        <f aca="false">IF(C9="","",IFERROR(INDEX(Kalendrimaatriks!$E$5:$E$204,MATCH(C9,Kalendrimaatriks!$A$5:$A$204,0))&amp;" · "&amp;INDEX(Kalendrimaatriks!$B$5:$B$204,MATCH(C9,Kalendrimaatriks!$A$5:$A$204,0))&amp;IF(COUNTIF(Kalendrimaatriks!$A$5:$A$204,C9)&gt;1," (+"&amp;(COUNTIF(Kalendrimaatriks!$A$5:$A$204,C9)-1)&amp;")",""),""))</f>
        <v/>
      </c>
      <c r="D12" s="19" t="str">
        <f aca="false">IF(D9="","",IFERROR(INDEX(Kalendrimaatriks!$E$5:$E$204,MATCH(D9,Kalendrimaatriks!$A$5:$A$204,0))&amp;" · "&amp;INDEX(Kalendrimaatriks!$B$5:$B$204,MATCH(D9,Kalendrimaatriks!$A$5:$A$204,0))&amp;IF(COUNTIF(Kalendrimaatriks!$A$5:$A$204,D9)&gt;1," (+"&amp;(COUNTIF(Kalendrimaatriks!$A$5:$A$204,D9)-1)&amp;")",""),""))</f>
        <v>Üksikpilt (1:1) · Facebook, Instagram</v>
      </c>
      <c r="E12" s="19" t="str">
        <f aca="false">IF(E9="","",IFERROR(INDEX(Kalendrimaatriks!$E$5:$E$204,MATCH(E9,Kalendrimaatriks!$A$5:$A$204,0))&amp;" · "&amp;INDEX(Kalendrimaatriks!$B$5:$B$204,MATCH(E9,Kalendrimaatriks!$A$5:$A$204,0))&amp;IF(COUNTIF(Kalendrimaatriks!$A$5:$A$204,E9)&gt;1," (+"&amp;(COUNTIF(Kalendrimaatriks!$A$5:$A$204,E9)-1)&amp;")",""),""))</f>
        <v/>
      </c>
      <c r="F12" s="19" t="str">
        <f aca="false">IF(F9="","",IFERROR(INDEX(Kalendrimaatriks!$E$5:$E$204,MATCH(F9,Kalendrimaatriks!$A$5:$A$204,0))&amp;" · "&amp;INDEX(Kalendrimaatriks!$B$5:$B$204,MATCH(F9,Kalendrimaatriks!$A$5:$A$204,0))&amp;IF(COUNTIF(Kalendrimaatriks!$A$5:$A$204,F9)&gt;1," (+"&amp;(COUNTIF(Kalendrimaatriks!$A$5:$A$204,F9)-1)&amp;")",""),""))</f>
        <v>Pilt · LinkedIn</v>
      </c>
      <c r="G12" s="20" t="str">
        <f aca="false">IF(G9="","",IFERROR(INDEX(Kalendrimaatriks!$E$5:$E$204,MATCH(G9,Kalendrimaatriks!$A$5:$A$204,0))&amp;" · "&amp;INDEX(Kalendrimaatriks!$B$5:$B$204,MATCH(G9,Kalendrimaatriks!$A$5:$A$204,0))&amp;IF(COUNTIF(Kalendrimaatriks!$A$5:$A$204,G9)&gt;1," (+"&amp;(COUNTIF(Kalendrimaatriks!$A$5:$A$204,G9)-1)&amp;")",""),""))</f>
        <v/>
      </c>
      <c r="H12" s="20" t="str">
        <f aca="false">IF(H9="","",IFERROR(INDEX(Kalendrimaatriks!$E$5:$E$204,MATCH(H9,Kalendrimaatriks!$A$5:$A$204,0))&amp;" · "&amp;INDEX(Kalendrimaatriks!$B$5:$B$204,MATCH(H9,Kalendrimaatriks!$A$5:$A$204,0))&amp;IF(COUNTIF(Kalendrimaatriks!$A$5:$A$204,H9)&gt;1," (+"&amp;(COUNTIF(Kalendrimaatriks!$A$5:$A$204,H9)-1)&amp;")",""),""))</f>
        <v/>
      </c>
    </row>
    <row r="13" customFormat="false" ht="18" hidden="false" customHeight="true" outlineLevel="0" collapsed="false">
      <c r="A13" s="10" t="str">
        <f aca="false">IF(AND(MONTH((GridStart+14))&lt;&gt;SelMonth,MONTH((GridStart+14)+6)&lt;&gt;SelMonth),"","Nädal "&amp;INT(((GridStart+14)+3-DATE(YEAR((GridStart+14)+3),1,1))/7)+1)</f>
        <v>Nädal 11</v>
      </c>
      <c r="B13" s="11" t="n">
        <f aca="false">IF(MONTH((GridStart+14))=SelMonth,(GridStart+14),"")</f>
        <v>46461</v>
      </c>
      <c r="C13" s="11" t="n">
        <f aca="false">IF(MONTH((GridStart+15))=SelMonth,(GridStart+15),"")</f>
        <v>46462</v>
      </c>
      <c r="D13" s="11" t="n">
        <f aca="false">IF(MONTH((GridStart+16))=SelMonth,(GridStart+16),"")</f>
        <v>46463</v>
      </c>
      <c r="E13" s="11" t="n">
        <f aca="false">IF(MONTH((GridStart+17))=SelMonth,(GridStart+17),"")</f>
        <v>46464</v>
      </c>
      <c r="F13" s="11" t="n">
        <f aca="false">IF(MONTH((GridStart+18))=SelMonth,(GridStart+18),"")</f>
        <v>46465</v>
      </c>
      <c r="G13" s="12" t="n">
        <f aca="false">IF(MONTH((GridStart+19))=SelMonth,(GridStart+19),"")</f>
        <v>46466</v>
      </c>
      <c r="H13" s="12" t="n">
        <f aca="false">IF(MONTH((GridStart+20))=SelMonth,(GridStart+20),"")</f>
        <v>46467</v>
      </c>
    </row>
    <row r="14" customFormat="false" ht="15" hidden="false" customHeight="true" outlineLevel="0" collapsed="false">
      <c r="A14" s="13" t="s">
        <v>10</v>
      </c>
      <c r="B14" s="14" t="str">
        <f aca="false">IF(B13="","",IFERROR(INDEX(Kalendrimaatriks!$C$5:$C$204,MATCH(B13,Kalendrimaatriks!$A$5:$A$204,0)),""))</f>
        <v>Hariv sisu</v>
      </c>
      <c r="C14" s="14" t="str">
        <f aca="false">IF(C13="","",IFERROR(INDEX(Kalendrimaatriks!$C$5:$C$204,MATCH(C13,Kalendrimaatriks!$A$5:$A$204,0)),""))</f>
        <v/>
      </c>
      <c r="D14" s="14" t="str">
        <f aca="false">IF(D13="","",IFERROR(INDEX(Kalendrimaatriks!$C$5:$C$204,MATCH(D13,Kalendrimaatriks!$A$5:$A$204,0)),""))</f>
        <v>Otsene müük</v>
      </c>
      <c r="E14" s="14" t="str">
        <f aca="false">IF(E13="","",IFERROR(INDEX(Kalendrimaatriks!$C$5:$C$204,MATCH(E13,Kalendrimaatriks!$A$5:$A$204,0)),""))</f>
        <v/>
      </c>
      <c r="F14" s="14" t="str">
        <f aca="false">IF(F13="","",IFERROR(INDEX(Kalendrimaatriks!$C$5:$C$204,MATCH(F13,Kalendrimaatriks!$A$5:$A$204,0)),""))</f>
        <v>Kogukond ja trendid</v>
      </c>
      <c r="G14" s="15" t="str">
        <f aca="false">IF(G13="","",IFERROR(INDEX(Kalendrimaatriks!$C$5:$C$204,MATCH(G13,Kalendrimaatriks!$A$5:$A$204,0)),""))</f>
        <v/>
      </c>
      <c r="H14" s="15" t="str">
        <f aca="false">IF(H13="","",IFERROR(INDEX(Kalendrimaatriks!$C$5:$C$204,MATCH(H13,Kalendrimaatriks!$A$5:$A$204,0)),""))</f>
        <v/>
      </c>
    </row>
    <row r="15" customFormat="false" ht="55.5" hidden="false" customHeight="true" outlineLevel="0" collapsed="false">
      <c r="A15" s="13" t="s">
        <v>11</v>
      </c>
      <c r="B15" s="16" t="str">
        <f aca="false">IF(B13="","",IFERROR(INDEX(Kalendrimaatriks!$D$5:$D$204,MATCH(B13,Kalendrimaatriks!$A$5:$A$204,0)),""))</f>
        <v>Samm-sammuline õpetus: kuidas seda funktsiooni seadistada</v>
      </c>
      <c r="C15" s="16" t="str">
        <f aca="false">IF(C13="","",IFERROR(INDEX(Kalendrimaatriks!$D$5:$D$204,MATCH(C13,Kalendrimaatriks!$A$5:$A$204,0)),""))</f>
        <v/>
      </c>
      <c r="D15" s="16" t="str">
        <f aca="false">IF(D13="","",IFERROR(INDEX(Kalendrimaatriks!$D$5:$D$204,MATCH(D13,Kalendrimaatriks!$A$5:$A$204,0)),""))</f>
        <v>Kliendi tagasiside oma sõnadega</v>
      </c>
      <c r="E15" s="16" t="str">
        <f aca="false">IF(E13="","",IFERROR(INDEX(Kalendrimaatriks!$D$5:$D$204,MATCH(E13,Kalendrimaatriks!$A$5:$A$204,0)),""))</f>
        <v/>
      </c>
      <c r="F15" s="16" t="str">
        <f aca="false">IF(F13="","",IFERROR(INDEX(Kalendrimaatriks!$D$5:$D$204,MATCH(F13,Kalendrimaatriks!$A$5:$A$204,0)),""))</f>
        <v>Millist tööriista eelistab sinu tiim kaugtööl?</v>
      </c>
      <c r="G15" s="17" t="str">
        <f aca="false">IF(G13="","",IFERROR(INDEX(Kalendrimaatriks!$D$5:$D$204,MATCH(G13,Kalendrimaatriks!$A$5:$A$204,0)),""))</f>
        <v/>
      </c>
      <c r="H15" s="17" t="str">
        <f aca="false">IF(H13="","",IFERROR(INDEX(Kalendrimaatriks!$D$5:$D$204,MATCH(H13,Kalendrimaatriks!$A$5:$A$204,0)),""))</f>
        <v/>
      </c>
    </row>
    <row r="16" customFormat="false" ht="27.75" hidden="false" customHeight="true" outlineLevel="0" collapsed="false">
      <c r="A16" s="18" t="s">
        <v>12</v>
      </c>
      <c r="B16" s="19" t="str">
        <f aca="false">IF(B13="","",IFERROR(INDEX(Kalendrimaatriks!$E$5:$E$204,MATCH(B13,Kalendrimaatriks!$A$5:$A$204,0))&amp;" · "&amp;INDEX(Kalendrimaatriks!$B$5:$B$204,MATCH(B13,Kalendrimaatriks!$A$5:$A$204,0))&amp;IF(COUNTIF(Kalendrimaatriks!$A$5:$A$204,B13)&gt;1," (+"&amp;(COUNTIF(Kalendrimaatriks!$A$5:$A$204,B13)-1)&amp;")",""),""))</f>
        <v>Püstvideo (9:16) · TikTok, Instagram Reels</v>
      </c>
      <c r="C16" s="19" t="str">
        <f aca="false">IF(C13="","",IFERROR(INDEX(Kalendrimaatriks!$E$5:$E$204,MATCH(C13,Kalendrimaatriks!$A$5:$A$204,0))&amp;" · "&amp;INDEX(Kalendrimaatriks!$B$5:$B$204,MATCH(C13,Kalendrimaatriks!$A$5:$A$204,0))&amp;IF(COUNTIF(Kalendrimaatriks!$A$5:$A$204,C13)&gt;1," (+"&amp;(COUNTIF(Kalendrimaatriks!$A$5:$A$204,C13)-1)&amp;")",""),""))</f>
        <v/>
      </c>
      <c r="D16" s="19" t="str">
        <f aca="false">IF(D13="","",IFERROR(INDEX(Kalendrimaatriks!$E$5:$E$204,MATCH(D13,Kalendrimaatriks!$A$5:$A$204,0))&amp;" · "&amp;INDEX(Kalendrimaatriks!$B$5:$B$204,MATCH(D13,Kalendrimaatriks!$A$5:$A$204,0))&amp;IF(COUNTIF(Kalendrimaatriks!$A$5:$A$204,D13)&gt;1," (+"&amp;(COUNTIF(Kalendrimaatriks!$A$5:$A$204,D13)-1)&amp;")",""),""))</f>
        <v>Tsitaadipilt · Instagram, Facebook</v>
      </c>
      <c r="E16" s="19" t="str">
        <f aca="false">IF(E13="","",IFERROR(INDEX(Kalendrimaatriks!$E$5:$E$204,MATCH(E13,Kalendrimaatriks!$A$5:$A$204,0))&amp;" · "&amp;INDEX(Kalendrimaatriks!$B$5:$B$204,MATCH(E13,Kalendrimaatriks!$A$5:$A$204,0))&amp;IF(COUNTIF(Kalendrimaatriks!$A$5:$A$204,E13)&gt;1," (+"&amp;(COUNTIF(Kalendrimaatriks!$A$5:$A$204,E13)-1)&amp;")",""),""))</f>
        <v/>
      </c>
      <c r="F16" s="19" t="str">
        <f aca="false">IF(F13="","",IFERROR(INDEX(Kalendrimaatriks!$E$5:$E$204,MATCH(F13,Kalendrimaatriks!$A$5:$A$204,0))&amp;" · "&amp;INDEX(Kalendrimaatriks!$B$5:$B$204,MATCH(F13,Kalendrimaatriks!$A$5:$A$204,0))&amp;IF(COUNTIF(Kalendrimaatriks!$A$5:$A$204,F13)&gt;1," (+"&amp;(COUNTIF(Kalendrimaatriks!$A$5:$A$204,F13)-1)&amp;")",""),""))</f>
        <v>Küsitlus / Tekst · LinkedIn</v>
      </c>
      <c r="G16" s="20" t="str">
        <f aca="false">IF(G13="","",IFERROR(INDEX(Kalendrimaatriks!$E$5:$E$204,MATCH(G13,Kalendrimaatriks!$A$5:$A$204,0))&amp;" · "&amp;INDEX(Kalendrimaatriks!$B$5:$B$204,MATCH(G13,Kalendrimaatriks!$A$5:$A$204,0))&amp;IF(COUNTIF(Kalendrimaatriks!$A$5:$A$204,G13)&gt;1," (+"&amp;(COUNTIF(Kalendrimaatriks!$A$5:$A$204,G13)-1)&amp;")",""),""))</f>
        <v/>
      </c>
      <c r="H16" s="20" t="str">
        <f aca="false">IF(H13="","",IFERROR(INDEX(Kalendrimaatriks!$E$5:$E$204,MATCH(H13,Kalendrimaatriks!$A$5:$A$204,0))&amp;" · "&amp;INDEX(Kalendrimaatriks!$B$5:$B$204,MATCH(H13,Kalendrimaatriks!$A$5:$A$204,0))&amp;IF(COUNTIF(Kalendrimaatriks!$A$5:$A$204,H13)&gt;1," (+"&amp;(COUNTIF(Kalendrimaatriks!$A$5:$A$204,H13)-1)&amp;")",""),""))</f>
        <v/>
      </c>
    </row>
    <row r="17" customFormat="false" ht="18" hidden="false" customHeight="true" outlineLevel="0" collapsed="false">
      <c r="A17" s="10" t="str">
        <f aca="false">IF(AND(MONTH((GridStart+21))&lt;&gt;SelMonth,MONTH((GridStart+21)+6)&lt;&gt;SelMonth),"","Nädal "&amp;INT(((GridStart+21)+3-DATE(YEAR((GridStart+21)+3),1,1))/7)+1)</f>
        <v>Nädal 12</v>
      </c>
      <c r="B17" s="11" t="n">
        <f aca="false">IF(MONTH((GridStart+21))=SelMonth,(GridStart+21),"")</f>
        <v>46468</v>
      </c>
      <c r="C17" s="11" t="n">
        <f aca="false">IF(MONTH((GridStart+22))=SelMonth,(GridStart+22),"")</f>
        <v>46469</v>
      </c>
      <c r="D17" s="11" t="n">
        <f aca="false">IF(MONTH((GridStart+23))=SelMonth,(GridStart+23),"")</f>
        <v>46470</v>
      </c>
      <c r="E17" s="11" t="n">
        <f aca="false">IF(MONTH((GridStart+24))=SelMonth,(GridStart+24),"")</f>
        <v>46471</v>
      </c>
      <c r="F17" s="11" t="n">
        <f aca="false">IF(MONTH((GridStart+25))=SelMonth,(GridStart+25),"")</f>
        <v>46472</v>
      </c>
      <c r="G17" s="12" t="n">
        <f aca="false">IF(MONTH((GridStart+26))=SelMonth,(GridStart+26),"")</f>
        <v>46473</v>
      </c>
      <c r="H17" s="12" t="n">
        <f aca="false">IF(MONTH((GridStart+27))=SelMonth,(GridStart+27),"")</f>
        <v>46474</v>
      </c>
    </row>
    <row r="18" customFormat="false" ht="15" hidden="false" customHeight="true" outlineLevel="0" collapsed="false">
      <c r="A18" s="13" t="s">
        <v>10</v>
      </c>
      <c r="B18" s="14" t="str">
        <f aca="false">IF(B17="","",IFERROR(INDEX(Kalendrimaatriks!$C$5:$C$204,MATCH(B17,Kalendrimaatriks!$A$5:$A$204,0)),""))</f>
        <v>Hariv sisu</v>
      </c>
      <c r="C18" s="14" t="str">
        <f aca="false">IF(C17="","",IFERROR(INDEX(Kalendrimaatriks!$C$5:$C$204,MATCH(C17,Kalendrimaatriks!$A$5:$A$204,0)),""))</f>
        <v/>
      </c>
      <c r="D18" s="14" t="str">
        <f aca="false">IF(D17="","",IFERROR(INDEX(Kalendrimaatriks!$C$5:$C$204,MATCH(D17,Kalendrimaatriks!$A$5:$A$204,0)),""))</f>
        <v>Brändi usaldus</v>
      </c>
      <c r="E18" s="14" t="str">
        <f aca="false">IF(E17="","",IFERROR(INDEX(Kalendrimaatriks!$C$5:$C$204,MATCH(E17,Kalendrimaatriks!$A$5:$A$204,0)),""))</f>
        <v/>
      </c>
      <c r="F18" s="14" t="str">
        <f aca="false">IF(F17="","",IFERROR(INDEX(Kalendrimaatriks!$C$5:$C$204,MATCH(F17,Kalendrimaatriks!$A$5:$A$204,0)),""))</f>
        <v>Otsene müük</v>
      </c>
      <c r="G18" s="15" t="str">
        <f aca="false">IF(G17="","",IFERROR(INDEX(Kalendrimaatriks!$C$5:$C$204,MATCH(G17,Kalendrimaatriks!$A$5:$A$204,0)),""))</f>
        <v/>
      </c>
      <c r="H18" s="15" t="str">
        <f aca="false">IF(H17="","",IFERROR(INDEX(Kalendrimaatriks!$C$5:$C$204,MATCH(H17,Kalendrimaatriks!$A$5:$A$204,0)),""))</f>
        <v/>
      </c>
    </row>
    <row r="19" customFormat="false" ht="55.5" hidden="false" customHeight="true" outlineLevel="0" collapsed="false">
      <c r="A19" s="13" t="s">
        <v>11</v>
      </c>
      <c r="B19" s="16" t="str">
        <f aca="false">IF(B17="","",IFERROR(INDEX(Kalendrimaatriks!$D$5:$D$204,MATCH(B17,Kalendrimaatriks!$A$5:$A$204,0)),""))</f>
        <v>5 allikat, kust ammutada inspiratsiooni uueks kuuks</v>
      </c>
      <c r="C19" s="16" t="str">
        <f aca="false">IF(C17="","",IFERROR(INDEX(Kalendrimaatriks!$D$5:$D$204,MATCH(C17,Kalendrimaatriks!$A$5:$A$204,0)),""))</f>
        <v/>
      </c>
      <c r="D19" s="16" t="str">
        <f aca="false">IF(D17="","",IFERROR(INDEX(Kalendrimaatriks!$D$5:$D$204,MATCH(D17,Kalendrimaatriks!$A$5:$A$204,0)),""))</f>
        <v>Kuidas me testime tooteid enne kliendile saatmist</v>
      </c>
      <c r="E19" s="16" t="str">
        <f aca="false">IF(E17="","",IFERROR(INDEX(Kalendrimaatriks!$D$5:$D$204,MATCH(E17,Kalendrimaatriks!$A$5:$A$204,0)),""))</f>
        <v/>
      </c>
      <c r="F19" s="16" t="str">
        <f aca="false">IF(F17="","",IFERROR(INDEX(Kalendrimaatriks!$D$5:$D$204,MATCH(F17,Kalendrimaatriks!$A$5:$A$204,0)),""))</f>
        <v>Kuu lõpu pakkumine meie püsiklientidele</v>
      </c>
      <c r="G19" s="17" t="str">
        <f aca="false">IF(G17="","",IFERROR(INDEX(Kalendrimaatriks!$D$5:$D$204,MATCH(G17,Kalendrimaatriks!$A$5:$A$204,0)),""))</f>
        <v/>
      </c>
      <c r="H19" s="17" t="str">
        <f aca="false">IF(H17="","",IFERROR(INDEX(Kalendrimaatriks!$D$5:$D$204,MATCH(H17,Kalendrimaatriks!$A$5:$A$204,0)),""))</f>
        <v/>
      </c>
    </row>
    <row r="20" customFormat="false" ht="27.75" hidden="false" customHeight="true" outlineLevel="0" collapsed="false">
      <c r="A20" s="18" t="s">
        <v>12</v>
      </c>
      <c r="B20" s="19" t="str">
        <f aca="false">IF(B17="","",IFERROR(INDEX(Kalendrimaatriks!$E$5:$E$204,MATCH(B17,Kalendrimaatriks!$A$5:$A$204,0))&amp;" · "&amp;INDEX(Kalendrimaatriks!$B$5:$B$204,MATCH(B17,Kalendrimaatriks!$A$5:$A$204,0))&amp;IF(COUNTIF(Kalendrimaatriks!$A$5:$A$204,B17)&gt;1," (+"&amp;(COUNTIF(Kalendrimaatriks!$A$5:$A$204,B17)-1)&amp;")",""),""))</f>
        <v>Karussell · Facebook, LinkedIn</v>
      </c>
      <c r="C20" s="19" t="str">
        <f aca="false">IF(C17="","",IFERROR(INDEX(Kalendrimaatriks!$E$5:$E$204,MATCH(C17,Kalendrimaatriks!$A$5:$A$204,0))&amp;" · "&amp;INDEX(Kalendrimaatriks!$B$5:$B$204,MATCH(C17,Kalendrimaatriks!$A$5:$A$204,0))&amp;IF(COUNTIF(Kalendrimaatriks!$A$5:$A$204,C17)&gt;1," (+"&amp;(COUNTIF(Kalendrimaatriks!$A$5:$A$204,C17)-1)&amp;")",""),""))</f>
        <v/>
      </c>
      <c r="D20" s="19" t="str">
        <f aca="false">IF(D17="","",IFERROR(INDEX(Kalendrimaatriks!$E$5:$E$204,MATCH(D17,Kalendrimaatriks!$A$5:$A$204,0))&amp;" · "&amp;INDEX(Kalendrimaatriks!$B$5:$B$204,MATCH(D17,Kalendrimaatriks!$A$5:$A$204,0))&amp;IF(COUNTIF(Kalendrimaatriks!$A$5:$A$204,D17)&gt;1," (+"&amp;(COUNTIF(Kalendrimaatriks!$A$5:$A$204,D17)-1)&amp;")",""),""))</f>
        <v>Püstvideo (9:16) · Instagram Reels</v>
      </c>
      <c r="E20" s="19" t="str">
        <f aca="false">IF(E17="","",IFERROR(INDEX(Kalendrimaatriks!$E$5:$E$204,MATCH(E17,Kalendrimaatriks!$A$5:$A$204,0))&amp;" · "&amp;INDEX(Kalendrimaatriks!$B$5:$B$204,MATCH(E17,Kalendrimaatriks!$A$5:$A$204,0))&amp;IF(COUNTIF(Kalendrimaatriks!$A$5:$A$204,E17)&gt;1," (+"&amp;(COUNTIF(Kalendrimaatriks!$A$5:$A$204,E17)-1)&amp;")",""),""))</f>
        <v/>
      </c>
      <c r="F20" s="19" t="str">
        <f aca="false">IF(F17="","",IFERROR(INDEX(Kalendrimaatriks!$E$5:$E$204,MATCH(F17,Kalendrimaatriks!$A$5:$A$204,0))&amp;" · "&amp;INDEX(Kalendrimaatriks!$B$5:$B$204,MATCH(F17,Kalendrimaatriks!$A$5:$A$204,0))&amp;IF(COUNTIF(Kalendrimaatriks!$A$5:$A$204,F17)&gt;1," (+"&amp;(COUNTIF(Kalendrimaatriks!$A$5:$A$204,F17)-1)&amp;")",""),""))</f>
        <v>Bänner (1:1) · Instagram, Facebook</v>
      </c>
      <c r="G20" s="20" t="str">
        <f aca="false">IF(G17="","",IFERROR(INDEX(Kalendrimaatriks!$E$5:$E$204,MATCH(G17,Kalendrimaatriks!$A$5:$A$204,0))&amp;" · "&amp;INDEX(Kalendrimaatriks!$B$5:$B$204,MATCH(G17,Kalendrimaatriks!$A$5:$A$204,0))&amp;IF(COUNTIF(Kalendrimaatriks!$A$5:$A$204,G17)&gt;1," (+"&amp;(COUNTIF(Kalendrimaatriks!$A$5:$A$204,G17)-1)&amp;")",""),""))</f>
        <v/>
      </c>
      <c r="H20" s="20" t="str">
        <f aca="false">IF(H17="","",IFERROR(INDEX(Kalendrimaatriks!$E$5:$E$204,MATCH(H17,Kalendrimaatriks!$A$5:$A$204,0))&amp;" · "&amp;INDEX(Kalendrimaatriks!$B$5:$B$204,MATCH(H17,Kalendrimaatriks!$A$5:$A$204,0))&amp;IF(COUNTIF(Kalendrimaatriks!$A$5:$A$204,H17)&gt;1," (+"&amp;(COUNTIF(Kalendrimaatriks!$A$5:$A$204,H17)-1)&amp;")",""),""))</f>
        <v/>
      </c>
    </row>
    <row r="21" customFormat="false" ht="18" hidden="false" customHeight="true" outlineLevel="0" collapsed="false">
      <c r="A21" s="10" t="str">
        <f aca="false">IF(AND(MONTH((GridStart+28))&lt;&gt;SelMonth,MONTH((GridStart+28)+6)&lt;&gt;SelMonth),"","Nädal "&amp;INT(((GridStart+28)+3-DATE(YEAR((GridStart+28)+3),1,1))/7)+1)</f>
        <v>Nädal 13</v>
      </c>
      <c r="B21" s="11" t="n">
        <f aca="false">IF(MONTH((GridStart+28))=SelMonth,(GridStart+28),"")</f>
        <v>46475</v>
      </c>
      <c r="C21" s="11" t="n">
        <f aca="false">IF(MONTH((GridStart+29))=SelMonth,(GridStart+29),"")</f>
        <v>46476</v>
      </c>
      <c r="D21" s="11" t="n">
        <f aca="false">IF(MONTH((GridStart+30))=SelMonth,(GridStart+30),"")</f>
        <v>46477</v>
      </c>
      <c r="E21" s="11" t="str">
        <f aca="false">IF(MONTH((GridStart+31))=SelMonth,(GridStart+31),"")</f>
        <v/>
      </c>
      <c r="F21" s="11" t="str">
        <f aca="false">IF(MONTH((GridStart+32))=SelMonth,(GridStart+32),"")</f>
        <v/>
      </c>
      <c r="G21" s="12" t="str">
        <f aca="false">IF(MONTH((GridStart+33))=SelMonth,(GridStart+33),"")</f>
        <v/>
      </c>
      <c r="H21" s="12" t="str">
        <f aca="false">IF(MONTH((GridStart+34))=SelMonth,(GridStart+34),"")</f>
        <v/>
      </c>
    </row>
    <row r="22" customFormat="false" ht="15" hidden="false" customHeight="true" outlineLevel="0" collapsed="false">
      <c r="A22" s="13" t="s">
        <v>10</v>
      </c>
      <c r="B22" s="14" t="str">
        <f aca="false">IF(B21="","",IFERROR(INDEX(Kalendrimaatriks!$C$5:$C$204,MATCH(B21,Kalendrimaatriks!$A$5:$A$204,0)),""))</f>
        <v>Hariv sisu</v>
      </c>
      <c r="C22" s="14" t="str">
        <f aca="false">IF(C21="","",IFERROR(INDEX(Kalendrimaatriks!$C$5:$C$204,MATCH(C21,Kalendrimaatriks!$A$5:$A$204,0)),""))</f>
        <v/>
      </c>
      <c r="D22" s="14" t="str">
        <f aca="false">IF(D21="","",IFERROR(INDEX(Kalendrimaatriks!$C$5:$C$204,MATCH(D21,Kalendrimaatriks!$A$5:$A$204,0)),""))</f>
        <v>Kogukond ja trendid</v>
      </c>
      <c r="E22" s="14" t="str">
        <f aca="false">IF(E21="","",IFERROR(INDEX(Kalendrimaatriks!$C$5:$C$204,MATCH(E21,Kalendrimaatriks!$A$5:$A$204,0)),""))</f>
        <v/>
      </c>
      <c r="F22" s="14" t="str">
        <f aca="false">IF(F21="","",IFERROR(INDEX(Kalendrimaatriks!$C$5:$C$204,MATCH(F21,Kalendrimaatriks!$A$5:$A$204,0)),""))</f>
        <v/>
      </c>
      <c r="G22" s="15" t="str">
        <f aca="false">IF(G21="","",IFERROR(INDEX(Kalendrimaatriks!$C$5:$C$204,MATCH(G21,Kalendrimaatriks!$A$5:$A$204,0)),""))</f>
        <v/>
      </c>
      <c r="H22" s="15" t="str">
        <f aca="false">IF(H21="","",IFERROR(INDEX(Kalendrimaatriks!$C$5:$C$204,MATCH(H21,Kalendrimaatriks!$A$5:$A$204,0)),""))</f>
        <v/>
      </c>
    </row>
    <row r="23" customFormat="false" ht="55.5" hidden="false" customHeight="true" outlineLevel="0" collapsed="false">
      <c r="A23" s="13" t="s">
        <v>11</v>
      </c>
      <c r="B23" s="16" t="str">
        <f aca="false">IF(B21="","",IFERROR(INDEX(Kalendrimaatriks!$D$5:$D$204,MATCH(B21,Kalendrimaatriks!$A$5:$A$204,0)),""))</f>
        <v>Kokkuvõte valdkonna värskeimast regulatsioonist</v>
      </c>
      <c r="C23" s="16" t="str">
        <f aca="false">IF(C21="","",IFERROR(INDEX(Kalendrimaatriks!$D$5:$D$204,MATCH(C21,Kalendrimaatriks!$A$5:$A$204,0)),""))</f>
        <v/>
      </c>
      <c r="D23" s="16" t="str">
        <f aca="false">IF(D21="","",IFERROR(INDEX(Kalendrimaatriks!$D$5:$D$204,MATCH(D21,Kalendrimaatriks!$A$5:$A$204,0)),""))</f>
        <v>Mida uut õppisime sel kuul: küsimused ja vastused</v>
      </c>
      <c r="E23" s="16" t="str">
        <f aca="false">IF(E21="","",IFERROR(INDEX(Kalendrimaatriks!$D$5:$D$204,MATCH(E21,Kalendrimaatriks!$A$5:$A$204,0)),""))</f>
        <v/>
      </c>
      <c r="F23" s="16" t="str">
        <f aca="false">IF(F21="","",IFERROR(INDEX(Kalendrimaatriks!$D$5:$D$204,MATCH(F21,Kalendrimaatriks!$A$5:$A$204,0)),""))</f>
        <v/>
      </c>
      <c r="G23" s="17" t="str">
        <f aca="false">IF(G21="","",IFERROR(INDEX(Kalendrimaatriks!$D$5:$D$204,MATCH(G21,Kalendrimaatriks!$A$5:$A$204,0)),""))</f>
        <v/>
      </c>
      <c r="H23" s="17" t="str">
        <f aca="false">IF(H21="","",IFERROR(INDEX(Kalendrimaatriks!$D$5:$D$204,MATCH(H21,Kalendrimaatriks!$A$5:$A$204,0)),""))</f>
        <v/>
      </c>
    </row>
    <row r="24" customFormat="false" ht="27.75" hidden="false" customHeight="true" outlineLevel="0" collapsed="false">
      <c r="A24" s="18" t="s">
        <v>12</v>
      </c>
      <c r="B24" s="19" t="str">
        <f aca="false">IF(B21="","",IFERROR(INDEX(Kalendrimaatriks!$E$5:$E$204,MATCH(B21,Kalendrimaatriks!$A$5:$A$204,0))&amp;" · "&amp;INDEX(Kalendrimaatriks!$B$5:$B$204,MATCH(B21,Kalendrimaatriks!$A$5:$A$204,0))&amp;IF(COUNTIF(Kalendrimaatriks!$A$5:$A$204,B21)&gt;1," (+"&amp;(COUNTIF(Kalendrimaatriks!$A$5:$A$204,B21)-1)&amp;")",""),""))</f>
        <v>Infograafik · LinkedIn</v>
      </c>
      <c r="C24" s="19" t="str">
        <f aca="false">IF(C21="","",IFERROR(INDEX(Kalendrimaatriks!$E$5:$E$204,MATCH(C21,Kalendrimaatriks!$A$5:$A$204,0))&amp;" · "&amp;INDEX(Kalendrimaatriks!$B$5:$B$204,MATCH(C21,Kalendrimaatriks!$A$5:$A$204,0))&amp;IF(COUNTIF(Kalendrimaatriks!$A$5:$A$204,C21)&gt;1," (+"&amp;(COUNTIF(Kalendrimaatriks!$A$5:$A$204,C21)-1)&amp;")",""),""))</f>
        <v/>
      </c>
      <c r="D24" s="19" t="str">
        <f aca="false">IF(D21="","",IFERROR(INDEX(Kalendrimaatriks!$E$5:$E$204,MATCH(D21,Kalendrimaatriks!$A$5:$A$204,0))&amp;" · "&amp;INDEX(Kalendrimaatriks!$B$5:$B$204,MATCH(D21,Kalendrimaatriks!$A$5:$A$204,0))&amp;IF(COUNTIF(Kalendrimaatriks!$A$5:$A$204,D21)&gt;1," (+"&amp;(COUNTIF(Kalendrimaatriks!$A$5:$A$204,D21)-1)&amp;")",""),""))</f>
        <v>Tekst + arutelu · Kõik kanalid</v>
      </c>
      <c r="E24" s="19" t="str">
        <f aca="false">IF(E21="","",IFERROR(INDEX(Kalendrimaatriks!$E$5:$E$204,MATCH(E21,Kalendrimaatriks!$A$5:$A$204,0))&amp;" · "&amp;INDEX(Kalendrimaatriks!$B$5:$B$204,MATCH(E21,Kalendrimaatriks!$A$5:$A$204,0))&amp;IF(COUNTIF(Kalendrimaatriks!$A$5:$A$204,E21)&gt;1," (+"&amp;(COUNTIF(Kalendrimaatriks!$A$5:$A$204,E21)-1)&amp;")",""),""))</f>
        <v/>
      </c>
      <c r="F24" s="19" t="str">
        <f aca="false">IF(F21="","",IFERROR(INDEX(Kalendrimaatriks!$E$5:$E$204,MATCH(F21,Kalendrimaatriks!$A$5:$A$204,0))&amp;" · "&amp;INDEX(Kalendrimaatriks!$B$5:$B$204,MATCH(F21,Kalendrimaatriks!$A$5:$A$204,0))&amp;IF(COUNTIF(Kalendrimaatriks!$A$5:$A$204,F21)&gt;1," (+"&amp;(COUNTIF(Kalendrimaatriks!$A$5:$A$204,F21)-1)&amp;")",""),""))</f>
        <v/>
      </c>
      <c r="G24" s="20" t="str">
        <f aca="false">IF(G21="","",IFERROR(INDEX(Kalendrimaatriks!$E$5:$E$204,MATCH(G21,Kalendrimaatriks!$A$5:$A$204,0))&amp;" · "&amp;INDEX(Kalendrimaatriks!$B$5:$B$204,MATCH(G21,Kalendrimaatriks!$A$5:$A$204,0))&amp;IF(COUNTIF(Kalendrimaatriks!$A$5:$A$204,G21)&gt;1," (+"&amp;(COUNTIF(Kalendrimaatriks!$A$5:$A$204,G21)-1)&amp;")",""),""))</f>
        <v/>
      </c>
      <c r="H24" s="20" t="str">
        <f aca="false">IF(H21="","",IFERROR(INDEX(Kalendrimaatriks!$E$5:$E$204,MATCH(H21,Kalendrimaatriks!$A$5:$A$204,0))&amp;" · "&amp;INDEX(Kalendrimaatriks!$B$5:$B$204,MATCH(H21,Kalendrimaatriks!$A$5:$A$204,0))&amp;IF(COUNTIF(Kalendrimaatriks!$A$5:$A$204,H21)&gt;1," (+"&amp;(COUNTIF(Kalendrimaatriks!$A$5:$A$204,H21)-1)&amp;")",""),""))</f>
        <v/>
      </c>
    </row>
    <row r="25" customFormat="false" ht="18" hidden="false" customHeight="true" outlineLevel="0" collapsed="false">
      <c r="A25" s="10" t="str">
        <f aca="false">IF(AND(MONTH((GridStart+35))&lt;&gt;SelMonth,MONTH((GridStart+35)+6)&lt;&gt;SelMonth),"","Nädal "&amp;INT(((GridStart+35)+3-DATE(YEAR((GridStart+35)+3),1,1))/7)+1)</f>
        <v/>
      </c>
      <c r="B25" s="11" t="str">
        <f aca="false">IF(MONTH((GridStart+35))=SelMonth,(GridStart+35),"")</f>
        <v/>
      </c>
      <c r="C25" s="11" t="str">
        <f aca="false">IF(MONTH((GridStart+36))=SelMonth,(GridStart+36),"")</f>
        <v/>
      </c>
      <c r="D25" s="11" t="str">
        <f aca="false">IF(MONTH((GridStart+37))=SelMonth,(GridStart+37),"")</f>
        <v/>
      </c>
      <c r="E25" s="11" t="str">
        <f aca="false">IF(MONTH((GridStart+38))=SelMonth,(GridStart+38),"")</f>
        <v/>
      </c>
      <c r="F25" s="11" t="str">
        <f aca="false">IF(MONTH((GridStart+39))=SelMonth,(GridStart+39),"")</f>
        <v/>
      </c>
      <c r="G25" s="12" t="str">
        <f aca="false">IF(MONTH((GridStart+40))=SelMonth,(GridStart+40),"")</f>
        <v/>
      </c>
      <c r="H25" s="12" t="str">
        <f aca="false">IF(MONTH((GridStart+41))=SelMonth,(GridStart+41),"")</f>
        <v/>
      </c>
    </row>
    <row r="26" customFormat="false" ht="15" hidden="false" customHeight="true" outlineLevel="0" collapsed="false">
      <c r="A26" s="13" t="s">
        <v>10</v>
      </c>
      <c r="B26" s="14" t="str">
        <f aca="false">IF(B25="","",IFERROR(INDEX(Kalendrimaatriks!$C$5:$C$204,MATCH(B25,Kalendrimaatriks!$A$5:$A$204,0)),""))</f>
        <v/>
      </c>
      <c r="C26" s="14" t="str">
        <f aca="false">IF(C25="","",IFERROR(INDEX(Kalendrimaatriks!$C$5:$C$204,MATCH(C25,Kalendrimaatriks!$A$5:$A$204,0)),""))</f>
        <v/>
      </c>
      <c r="D26" s="14" t="str">
        <f aca="false">IF(D25="","",IFERROR(INDEX(Kalendrimaatriks!$C$5:$C$204,MATCH(D25,Kalendrimaatriks!$A$5:$A$204,0)),""))</f>
        <v/>
      </c>
      <c r="E26" s="14" t="str">
        <f aca="false">IF(E25="","",IFERROR(INDEX(Kalendrimaatriks!$C$5:$C$204,MATCH(E25,Kalendrimaatriks!$A$5:$A$204,0)),""))</f>
        <v/>
      </c>
      <c r="F26" s="14" t="str">
        <f aca="false">IF(F25="","",IFERROR(INDEX(Kalendrimaatriks!$C$5:$C$204,MATCH(F25,Kalendrimaatriks!$A$5:$A$204,0)),""))</f>
        <v/>
      </c>
      <c r="G26" s="15" t="str">
        <f aca="false">IF(G25="","",IFERROR(INDEX(Kalendrimaatriks!$C$5:$C$204,MATCH(G25,Kalendrimaatriks!$A$5:$A$204,0)),""))</f>
        <v/>
      </c>
      <c r="H26" s="15" t="str">
        <f aca="false">IF(H25="","",IFERROR(INDEX(Kalendrimaatriks!$C$5:$C$204,MATCH(H25,Kalendrimaatriks!$A$5:$A$204,0)),""))</f>
        <v/>
      </c>
    </row>
    <row r="27" customFormat="false" ht="55.5" hidden="false" customHeight="true" outlineLevel="0" collapsed="false">
      <c r="A27" s="13" t="s">
        <v>11</v>
      </c>
      <c r="B27" s="16" t="str">
        <f aca="false">IF(B25="","",IFERROR(INDEX(Kalendrimaatriks!$D$5:$D$204,MATCH(B25,Kalendrimaatriks!$A$5:$A$204,0)),""))</f>
        <v/>
      </c>
      <c r="C27" s="16" t="str">
        <f aca="false">IF(C25="","",IFERROR(INDEX(Kalendrimaatriks!$D$5:$D$204,MATCH(C25,Kalendrimaatriks!$A$5:$A$204,0)),""))</f>
        <v/>
      </c>
      <c r="D27" s="16" t="str">
        <f aca="false">IF(D25="","",IFERROR(INDEX(Kalendrimaatriks!$D$5:$D$204,MATCH(D25,Kalendrimaatriks!$A$5:$A$204,0)),""))</f>
        <v/>
      </c>
      <c r="E27" s="16" t="str">
        <f aca="false">IF(E25="","",IFERROR(INDEX(Kalendrimaatriks!$D$5:$D$204,MATCH(E25,Kalendrimaatriks!$A$5:$A$204,0)),""))</f>
        <v/>
      </c>
      <c r="F27" s="16" t="str">
        <f aca="false">IF(F25="","",IFERROR(INDEX(Kalendrimaatriks!$D$5:$D$204,MATCH(F25,Kalendrimaatriks!$A$5:$A$204,0)),""))</f>
        <v/>
      </c>
      <c r="G27" s="17" t="str">
        <f aca="false">IF(G25="","",IFERROR(INDEX(Kalendrimaatriks!$D$5:$D$204,MATCH(G25,Kalendrimaatriks!$A$5:$A$204,0)),""))</f>
        <v/>
      </c>
      <c r="H27" s="17" t="str">
        <f aca="false">IF(H25="","",IFERROR(INDEX(Kalendrimaatriks!$D$5:$D$204,MATCH(H25,Kalendrimaatriks!$A$5:$A$204,0)),""))</f>
        <v/>
      </c>
    </row>
    <row r="28" customFormat="false" ht="27.75" hidden="false" customHeight="true" outlineLevel="0" collapsed="false">
      <c r="A28" s="18" t="s">
        <v>12</v>
      </c>
      <c r="B28" s="19" t="str">
        <f aca="false">IF(B25="","",IFERROR(INDEX(Kalendrimaatriks!$E$5:$E$204,MATCH(B25,Kalendrimaatriks!$A$5:$A$204,0))&amp;" · "&amp;INDEX(Kalendrimaatriks!$B$5:$B$204,MATCH(B25,Kalendrimaatriks!$A$5:$A$204,0))&amp;IF(COUNTIF(Kalendrimaatriks!$A$5:$A$204,B25)&gt;1," (+"&amp;(COUNTIF(Kalendrimaatriks!$A$5:$A$204,B25)-1)&amp;")",""),""))</f>
        <v/>
      </c>
      <c r="C28" s="19" t="str">
        <f aca="false">IF(C25="","",IFERROR(INDEX(Kalendrimaatriks!$E$5:$E$204,MATCH(C25,Kalendrimaatriks!$A$5:$A$204,0))&amp;" · "&amp;INDEX(Kalendrimaatriks!$B$5:$B$204,MATCH(C25,Kalendrimaatriks!$A$5:$A$204,0))&amp;IF(COUNTIF(Kalendrimaatriks!$A$5:$A$204,C25)&gt;1," (+"&amp;(COUNTIF(Kalendrimaatriks!$A$5:$A$204,C25)-1)&amp;")",""),""))</f>
        <v/>
      </c>
      <c r="D28" s="19" t="str">
        <f aca="false">IF(D25="","",IFERROR(INDEX(Kalendrimaatriks!$E$5:$E$204,MATCH(D25,Kalendrimaatriks!$A$5:$A$204,0))&amp;" · "&amp;INDEX(Kalendrimaatriks!$B$5:$B$204,MATCH(D25,Kalendrimaatriks!$A$5:$A$204,0))&amp;IF(COUNTIF(Kalendrimaatriks!$A$5:$A$204,D25)&gt;1," (+"&amp;(COUNTIF(Kalendrimaatriks!$A$5:$A$204,D25)-1)&amp;")",""),""))</f>
        <v/>
      </c>
      <c r="E28" s="19" t="str">
        <f aca="false">IF(E25="","",IFERROR(INDEX(Kalendrimaatriks!$E$5:$E$204,MATCH(E25,Kalendrimaatriks!$A$5:$A$204,0))&amp;" · "&amp;INDEX(Kalendrimaatriks!$B$5:$B$204,MATCH(E25,Kalendrimaatriks!$A$5:$A$204,0))&amp;IF(COUNTIF(Kalendrimaatriks!$A$5:$A$204,E25)&gt;1," (+"&amp;(COUNTIF(Kalendrimaatriks!$A$5:$A$204,E25)-1)&amp;")",""),""))</f>
        <v/>
      </c>
      <c r="F28" s="19" t="str">
        <f aca="false">IF(F25="","",IFERROR(INDEX(Kalendrimaatriks!$E$5:$E$204,MATCH(F25,Kalendrimaatriks!$A$5:$A$204,0))&amp;" · "&amp;INDEX(Kalendrimaatriks!$B$5:$B$204,MATCH(F25,Kalendrimaatriks!$A$5:$A$204,0))&amp;IF(COUNTIF(Kalendrimaatriks!$A$5:$A$204,F25)&gt;1," (+"&amp;(COUNTIF(Kalendrimaatriks!$A$5:$A$204,F25)-1)&amp;")",""),""))</f>
        <v/>
      </c>
      <c r="G28" s="20" t="str">
        <f aca="false">IF(G25="","",IFERROR(INDEX(Kalendrimaatriks!$E$5:$E$204,MATCH(G25,Kalendrimaatriks!$A$5:$A$204,0))&amp;" · "&amp;INDEX(Kalendrimaatriks!$B$5:$B$204,MATCH(G25,Kalendrimaatriks!$A$5:$A$204,0))&amp;IF(COUNTIF(Kalendrimaatriks!$A$5:$A$204,G25)&gt;1," (+"&amp;(COUNTIF(Kalendrimaatriks!$A$5:$A$204,G25)-1)&amp;")",""),""))</f>
        <v/>
      </c>
      <c r="H28" s="20" t="str">
        <f aca="false">IF(H25="","",IFERROR(INDEX(Kalendrimaatriks!$E$5:$E$204,MATCH(H25,Kalendrimaatriks!$A$5:$A$204,0))&amp;" · "&amp;INDEX(Kalendrimaatriks!$B$5:$B$204,MATCH(H25,Kalendrimaatriks!$A$5:$A$204,0))&amp;IF(COUNTIF(Kalendrimaatriks!$A$5:$A$204,H25)&gt;1," (+"&amp;(COUNTIF(Kalendrimaatriks!$A$5:$A$204,H25)-1)&amp;")",""),""))</f>
        <v/>
      </c>
    </row>
    <row r="30" customFormat="false" ht="15" hidden="false" customHeight="false" outlineLevel="0" collapsed="false">
      <c r="A30" s="21" t="s">
        <v>13</v>
      </c>
    </row>
  </sheetData>
  <sheetProtection sheet="true"/>
  <conditionalFormatting sqref="B5:H8">
    <cfRule type="expression" priority="2" aboveAverage="0" equalAverage="0" bottom="0" percent="0" rank="0" text="" dxfId="0">
      <formula>B$5=""</formula>
    </cfRule>
    <cfRule type="expression" priority="3" aboveAverage="0" equalAverage="0" bottom="0" percent="0" rank="0" text="" dxfId="1">
      <formula>AND(B$6&lt;&gt;"",B$6=INDEX(Pillars,1))</formula>
    </cfRule>
    <cfRule type="expression" priority="4" aboveAverage="0" equalAverage="0" bottom="0" percent="0" rank="0" text="" dxfId="2">
      <formula>AND(B$6&lt;&gt;"",B$6=INDEX(Pillars,2))</formula>
    </cfRule>
    <cfRule type="expression" priority="5" aboveAverage="0" equalAverage="0" bottom="0" percent="0" rank="0" text="" dxfId="3">
      <formula>AND(B$6&lt;&gt;"",B$6=INDEX(Pillars,3))</formula>
    </cfRule>
    <cfRule type="expression" priority="6" aboveAverage="0" equalAverage="0" bottom="0" percent="0" rank="0" text="" dxfId="4">
      <formula>AND(B$6&lt;&gt;"",B$6=INDEX(Pillars,4))</formula>
    </cfRule>
  </conditionalFormatting>
  <conditionalFormatting sqref="B9:H12">
    <cfRule type="expression" priority="7" aboveAverage="0" equalAverage="0" bottom="0" percent="0" rank="0" text="" dxfId="0">
      <formula>B$9=""</formula>
    </cfRule>
    <cfRule type="expression" priority="8" aboveAverage="0" equalAverage="0" bottom="0" percent="0" rank="0" text="" dxfId="1">
      <formula>AND(B$10&lt;&gt;"",B$10=INDEX(Pillars,1))</formula>
    </cfRule>
    <cfRule type="expression" priority="9" aboveAverage="0" equalAverage="0" bottom="0" percent="0" rank="0" text="" dxfId="2">
      <formula>AND(B$10&lt;&gt;"",B$10=INDEX(Pillars,2))</formula>
    </cfRule>
    <cfRule type="expression" priority="10" aboveAverage="0" equalAverage="0" bottom="0" percent="0" rank="0" text="" dxfId="3">
      <formula>AND(B$10&lt;&gt;"",B$10=INDEX(Pillars,3))</formula>
    </cfRule>
    <cfRule type="expression" priority="11" aboveAverage="0" equalAverage="0" bottom="0" percent="0" rank="0" text="" dxfId="4">
      <formula>AND(B$10&lt;&gt;"",B$10=INDEX(Pillars,4))</formula>
    </cfRule>
  </conditionalFormatting>
  <conditionalFormatting sqref="B13:H16">
    <cfRule type="expression" priority="12" aboveAverage="0" equalAverage="0" bottom="0" percent="0" rank="0" text="" dxfId="0">
      <formula>B$13=""</formula>
    </cfRule>
    <cfRule type="expression" priority="13" aboveAverage="0" equalAverage="0" bottom="0" percent="0" rank="0" text="" dxfId="1">
      <formula>AND(B$14&lt;&gt;"",B$14=INDEX(Pillars,1))</formula>
    </cfRule>
    <cfRule type="expression" priority="14" aboveAverage="0" equalAverage="0" bottom="0" percent="0" rank="0" text="" dxfId="2">
      <formula>AND(B$14&lt;&gt;"",B$14=INDEX(Pillars,2))</formula>
    </cfRule>
    <cfRule type="expression" priority="15" aboveAverage="0" equalAverage="0" bottom="0" percent="0" rank="0" text="" dxfId="3">
      <formula>AND(B$14&lt;&gt;"",B$14=INDEX(Pillars,3))</formula>
    </cfRule>
    <cfRule type="expression" priority="16" aboveAverage="0" equalAverage="0" bottom="0" percent="0" rank="0" text="" dxfId="4">
      <formula>AND(B$14&lt;&gt;"",B$14=INDEX(Pillars,4))</formula>
    </cfRule>
  </conditionalFormatting>
  <conditionalFormatting sqref="B17:H20">
    <cfRule type="expression" priority="17" aboveAverage="0" equalAverage="0" bottom="0" percent="0" rank="0" text="" dxfId="0">
      <formula>B$17=""</formula>
    </cfRule>
    <cfRule type="expression" priority="18" aboveAverage="0" equalAverage="0" bottom="0" percent="0" rank="0" text="" dxfId="1">
      <formula>AND(B$18&lt;&gt;"",B$18=INDEX(Pillars,1))</formula>
    </cfRule>
    <cfRule type="expression" priority="19" aboveAverage="0" equalAverage="0" bottom="0" percent="0" rank="0" text="" dxfId="2">
      <formula>AND(B$18&lt;&gt;"",B$18=INDEX(Pillars,2))</formula>
    </cfRule>
    <cfRule type="expression" priority="20" aboveAverage="0" equalAverage="0" bottom="0" percent="0" rank="0" text="" dxfId="3">
      <formula>AND(B$18&lt;&gt;"",B$18=INDEX(Pillars,3))</formula>
    </cfRule>
    <cfRule type="expression" priority="21" aboveAverage="0" equalAverage="0" bottom="0" percent="0" rank="0" text="" dxfId="4">
      <formula>AND(B$18&lt;&gt;"",B$18=INDEX(Pillars,4))</formula>
    </cfRule>
  </conditionalFormatting>
  <conditionalFormatting sqref="B21:H24">
    <cfRule type="expression" priority="22" aboveAverage="0" equalAverage="0" bottom="0" percent="0" rank="0" text="" dxfId="0">
      <formula>B$21=""</formula>
    </cfRule>
    <cfRule type="expression" priority="23" aboveAverage="0" equalAverage="0" bottom="0" percent="0" rank="0" text="" dxfId="1">
      <formula>AND(B$22&lt;&gt;"",B$22=INDEX(Pillars,1))</formula>
    </cfRule>
    <cfRule type="expression" priority="24" aboveAverage="0" equalAverage="0" bottom="0" percent="0" rank="0" text="" dxfId="2">
      <formula>AND(B$22&lt;&gt;"",B$22=INDEX(Pillars,2))</formula>
    </cfRule>
    <cfRule type="expression" priority="25" aboveAverage="0" equalAverage="0" bottom="0" percent="0" rank="0" text="" dxfId="3">
      <formula>AND(B$22&lt;&gt;"",B$22=INDEX(Pillars,3))</formula>
    </cfRule>
    <cfRule type="expression" priority="26" aboveAverage="0" equalAverage="0" bottom="0" percent="0" rank="0" text="" dxfId="4">
      <formula>AND(B$22&lt;&gt;"",B$22=INDEX(Pillars,4))</formula>
    </cfRule>
  </conditionalFormatting>
  <conditionalFormatting sqref="B25:H28">
    <cfRule type="expression" priority="27" aboveAverage="0" equalAverage="0" bottom="0" percent="0" rank="0" text="" dxfId="0">
      <formula>B$25=""</formula>
    </cfRule>
    <cfRule type="expression" priority="28" aboveAverage="0" equalAverage="0" bottom="0" percent="0" rank="0" text="" dxfId="1">
      <formula>AND(B$26&lt;&gt;"",B$26=INDEX(Pillars,1))</formula>
    </cfRule>
    <cfRule type="expression" priority="29" aboveAverage="0" equalAverage="0" bottom="0" percent="0" rank="0" text="" dxfId="2">
      <formula>AND(B$26&lt;&gt;"",B$26=INDEX(Pillars,2))</formula>
    </cfRule>
    <cfRule type="expression" priority="30" aboveAverage="0" equalAverage="0" bottom="0" percent="0" rank="0" text="" dxfId="3">
      <formula>AND(B$26&lt;&gt;"",B$26=INDEX(Pillars,3))</formula>
    </cfRule>
    <cfRule type="expression" priority="31" aboveAverage="0" equalAverage="0" bottom="0" percent="0" rank="0" text="" dxfId="4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58"/>
    <col collapsed="false" customWidth="true" hidden="false" outlineLevel="0" max="5" min="5" style="0" width="19"/>
    <col collapsed="false" customWidth="true" hidden="false" outlineLevel="0" max="6" min="6" style="0" width="13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8" t="s">
        <v>16</v>
      </c>
      <c r="B4" s="8" t="s">
        <v>17</v>
      </c>
      <c r="C4" s="8" t="s">
        <v>18</v>
      </c>
      <c r="D4" s="8" t="s">
        <v>11</v>
      </c>
      <c r="E4" s="8" t="s">
        <v>19</v>
      </c>
      <c r="F4" s="8" t="s">
        <v>20</v>
      </c>
      <c r="G4" s="8" t="s">
        <v>21</v>
      </c>
    </row>
    <row r="5" customFormat="false" ht="30" hidden="false" customHeight="true" outlineLevel="0" collapsed="false">
      <c r="A5" s="22" t="n">
        <v>46447</v>
      </c>
      <c r="B5" s="23" t="s">
        <v>22</v>
      </c>
      <c r="C5" s="23" t="s">
        <v>23</v>
      </c>
      <c r="D5" s="24" t="s">
        <v>24</v>
      </c>
      <c r="E5" s="23" t="s">
        <v>25</v>
      </c>
      <c r="F5" s="23" t="s">
        <v>26</v>
      </c>
      <c r="G5" s="23" t="s">
        <v>27</v>
      </c>
    </row>
    <row r="6" customFormat="false" ht="30" hidden="false" customHeight="true" outlineLevel="0" collapsed="false">
      <c r="A6" s="22" t="n">
        <v>46449</v>
      </c>
      <c r="B6" s="23" t="s">
        <v>28</v>
      </c>
      <c r="C6" s="23" t="s">
        <v>29</v>
      </c>
      <c r="D6" s="24" t="s">
        <v>30</v>
      </c>
      <c r="E6" s="23" t="s">
        <v>31</v>
      </c>
      <c r="F6" s="23" t="s">
        <v>26</v>
      </c>
      <c r="G6" s="23" t="s">
        <v>32</v>
      </c>
    </row>
    <row r="7" customFormat="false" ht="30" hidden="false" customHeight="true" outlineLevel="0" collapsed="false">
      <c r="A7" s="22" t="n">
        <v>46451</v>
      </c>
      <c r="B7" s="23" t="s">
        <v>33</v>
      </c>
      <c r="C7" s="23" t="s">
        <v>34</v>
      </c>
      <c r="D7" s="24" t="s">
        <v>35</v>
      </c>
      <c r="E7" s="23" t="s">
        <v>36</v>
      </c>
      <c r="F7" s="23" t="s">
        <v>37</v>
      </c>
      <c r="G7" s="23" t="s">
        <v>38</v>
      </c>
    </row>
    <row r="8" customFormat="false" ht="30" hidden="false" customHeight="true" outlineLevel="0" collapsed="false">
      <c r="A8" s="22" t="n">
        <v>46454</v>
      </c>
      <c r="B8" s="23" t="s">
        <v>39</v>
      </c>
      <c r="C8" s="23" t="s">
        <v>40</v>
      </c>
      <c r="D8" s="24" t="s">
        <v>41</v>
      </c>
      <c r="E8" s="23" t="s">
        <v>42</v>
      </c>
      <c r="F8" s="23" t="s">
        <v>37</v>
      </c>
      <c r="G8" s="23" t="s">
        <v>27</v>
      </c>
    </row>
    <row r="9" customFormat="false" ht="30" hidden="false" customHeight="true" outlineLevel="0" collapsed="false">
      <c r="A9" s="22" t="n">
        <v>46456</v>
      </c>
      <c r="B9" s="23" t="s">
        <v>43</v>
      </c>
      <c r="C9" s="23" t="s">
        <v>23</v>
      </c>
      <c r="D9" s="24" t="s">
        <v>44</v>
      </c>
      <c r="E9" s="23" t="s">
        <v>45</v>
      </c>
      <c r="F9" s="23" t="s">
        <v>37</v>
      </c>
      <c r="G9" s="23" t="s">
        <v>32</v>
      </c>
    </row>
    <row r="10" customFormat="false" ht="30" hidden="false" customHeight="true" outlineLevel="0" collapsed="false">
      <c r="A10" s="22" t="n">
        <v>46458</v>
      </c>
      <c r="B10" s="23" t="s">
        <v>28</v>
      </c>
      <c r="C10" s="23" t="s">
        <v>29</v>
      </c>
      <c r="D10" s="24" t="s">
        <v>46</v>
      </c>
      <c r="E10" s="23" t="s">
        <v>47</v>
      </c>
      <c r="F10" s="23" t="s">
        <v>48</v>
      </c>
      <c r="G10" s="23" t="s">
        <v>38</v>
      </c>
    </row>
    <row r="11" customFormat="false" ht="30" hidden="false" customHeight="true" outlineLevel="0" collapsed="false">
      <c r="A11" s="22" t="n">
        <v>46461</v>
      </c>
      <c r="B11" s="23" t="s">
        <v>33</v>
      </c>
      <c r="C11" s="23" t="s">
        <v>23</v>
      </c>
      <c r="D11" s="24" t="s">
        <v>49</v>
      </c>
      <c r="E11" s="23" t="s">
        <v>36</v>
      </c>
      <c r="F11" s="23" t="s">
        <v>48</v>
      </c>
      <c r="G11" s="23" t="s">
        <v>27</v>
      </c>
    </row>
    <row r="12" customFormat="false" ht="30" hidden="false" customHeight="true" outlineLevel="0" collapsed="false">
      <c r="A12" s="22" t="n">
        <v>46463</v>
      </c>
      <c r="B12" s="23" t="s">
        <v>22</v>
      </c>
      <c r="C12" s="23" t="s">
        <v>40</v>
      </c>
      <c r="D12" s="24" t="s">
        <v>50</v>
      </c>
      <c r="E12" s="23" t="s">
        <v>51</v>
      </c>
      <c r="F12" s="23" t="s">
        <v>48</v>
      </c>
      <c r="G12" s="23" t="s">
        <v>32</v>
      </c>
    </row>
    <row r="13" customFormat="false" ht="30" hidden="false" customHeight="true" outlineLevel="0" collapsed="false">
      <c r="A13" s="22" t="n">
        <v>46465</v>
      </c>
      <c r="B13" s="23" t="s">
        <v>28</v>
      </c>
      <c r="C13" s="23" t="s">
        <v>34</v>
      </c>
      <c r="D13" s="24" t="s">
        <v>52</v>
      </c>
      <c r="E13" s="23" t="s">
        <v>53</v>
      </c>
      <c r="F13" s="23" t="s">
        <v>54</v>
      </c>
      <c r="G13" s="23" t="s">
        <v>38</v>
      </c>
    </row>
    <row r="14" customFormat="false" ht="30" hidden="false" customHeight="true" outlineLevel="0" collapsed="false">
      <c r="A14" s="22" t="n">
        <v>46468</v>
      </c>
      <c r="B14" s="23" t="s">
        <v>55</v>
      </c>
      <c r="C14" s="23" t="s">
        <v>23</v>
      </c>
      <c r="D14" s="24" t="s">
        <v>56</v>
      </c>
      <c r="E14" s="23" t="s">
        <v>25</v>
      </c>
      <c r="F14" s="23" t="s">
        <v>54</v>
      </c>
      <c r="G14" s="23" t="s">
        <v>27</v>
      </c>
    </row>
    <row r="15" customFormat="false" ht="30" hidden="false" customHeight="true" outlineLevel="0" collapsed="false">
      <c r="A15" s="22" t="n">
        <v>46470</v>
      </c>
      <c r="B15" s="23" t="s">
        <v>57</v>
      </c>
      <c r="C15" s="23" t="s">
        <v>29</v>
      </c>
      <c r="D15" s="24" t="s">
        <v>58</v>
      </c>
      <c r="E15" s="23" t="s">
        <v>36</v>
      </c>
      <c r="F15" s="23" t="s">
        <v>54</v>
      </c>
      <c r="G15" s="23" t="s">
        <v>32</v>
      </c>
    </row>
    <row r="16" customFormat="false" ht="30" hidden="false" customHeight="true" outlineLevel="0" collapsed="false">
      <c r="A16" s="22" t="n">
        <v>46472</v>
      </c>
      <c r="B16" s="23" t="s">
        <v>22</v>
      </c>
      <c r="C16" s="23" t="s">
        <v>40</v>
      </c>
      <c r="D16" s="24" t="s">
        <v>59</v>
      </c>
      <c r="E16" s="23" t="s">
        <v>60</v>
      </c>
      <c r="F16" s="23" t="s">
        <v>54</v>
      </c>
      <c r="G16" s="23" t="s">
        <v>38</v>
      </c>
    </row>
    <row r="17" customFormat="false" ht="30" hidden="false" customHeight="true" outlineLevel="0" collapsed="false">
      <c r="A17" s="22" t="n">
        <v>46475</v>
      </c>
      <c r="B17" s="23" t="s">
        <v>28</v>
      </c>
      <c r="C17" s="23" t="s">
        <v>23</v>
      </c>
      <c r="D17" s="24" t="s">
        <v>61</v>
      </c>
      <c r="E17" s="23" t="s">
        <v>62</v>
      </c>
      <c r="F17" s="23" t="s">
        <v>54</v>
      </c>
      <c r="G17" s="23" t="s">
        <v>27</v>
      </c>
    </row>
    <row r="18" customFormat="false" ht="30" hidden="false" customHeight="true" outlineLevel="0" collapsed="false">
      <c r="A18" s="22" t="n">
        <v>46477</v>
      </c>
      <c r="B18" s="23" t="s">
        <v>63</v>
      </c>
      <c r="C18" s="23" t="s">
        <v>34</v>
      </c>
      <c r="D18" s="24" t="s">
        <v>64</v>
      </c>
      <c r="E18" s="23" t="s">
        <v>65</v>
      </c>
      <c r="F18" s="23" t="s">
        <v>54</v>
      </c>
      <c r="G18" s="23" t="s">
        <v>32</v>
      </c>
    </row>
    <row r="20" customFormat="false" ht="15" hidden="false" customHeight="false" outlineLevel="0" collapsed="false">
      <c r="A20" s="21" t="s">
        <v>13</v>
      </c>
    </row>
  </sheetData>
  <conditionalFormatting sqref="C5:C204">
    <cfRule type="expression" priority="2" aboveAverage="0" equalAverage="0" bottom="0" percent="0" rank="0" text="" dxfId="1">
      <formula>AND(C5&lt;&gt;"",C5=INDEX(Pillars,1))</formula>
    </cfRule>
    <cfRule type="expression" priority="3" aboveAverage="0" equalAverage="0" bottom="0" percent="0" rank="0" text="" dxfId="2">
      <formula>AND(C5&lt;&gt;"",C5=INDEX(Pillars,2))</formula>
    </cfRule>
    <cfRule type="expression" priority="4" aboveAverage="0" equalAverage="0" bottom="0" percent="0" rank="0" text="" dxfId="3">
      <formula>AND(C5&lt;&gt;"",C5=INDEX(Pillars,3))</formula>
    </cfRule>
    <cfRule type="expression" priority="5" aboveAverage="0" equalAverage="0" bottom="0" percent="0" rank="0" text="" dxfId="4">
      <formula>AND(C5&lt;&gt;"",C5=INDEX(Pillars,4))</formula>
    </cfRule>
  </conditionalFormatting>
  <conditionalFormatting sqref="F5:F204">
    <cfRule type="expression" priority="6" aboveAverage="0" equalAverage="0" bottom="0" percent="0" rank="0" text="" dxfId="14">
      <formula>AND(F5&lt;&gt;"",F5=INDEX(Statuses,1))</formula>
    </cfRule>
    <cfRule type="expression" priority="7" aboveAverage="0" equalAverage="0" bottom="0" percent="0" rank="0" text="" dxfId="15">
      <formula>AND(F5&lt;&gt;"",F5=INDEX(Statuses,2))</formula>
    </cfRule>
    <cfRule type="expression" priority="8" aboveAverage="0" equalAverage="0" bottom="0" percent="0" rank="0" text="" dxfId="16">
      <formula>AND(F5&lt;&gt;"",F5=INDEX(Statuses,3))</formula>
    </cfRule>
    <cfRule type="expression" priority="9" aboveAverage="0" equalAverage="0" bottom="0" percent="0" rank="0" text="" dxfId="2">
      <formula>AND(F5&lt;&gt;"",F5=INDEX(Statuses,4))</formula>
    </cfRule>
    <cfRule type="expression" priority="10" aboveAverage="0" equalAverage="0" bottom="0" percent="0" rank="0" text="" dxfId="17">
      <formula>AND(F5&lt;&gt;"",F5=INDEX(Statuses,5))</formula>
    </cfRule>
  </conditionalFormatting>
  <dataValidations count="5">
    <dataValidation allowBlank="true" errorStyle="warning" operator="between" showDropDown="false" showErrorMessage="false" showInputMessage="false" sqref="B5:B204" type="list">
      <formula1>Channels</formula1>
      <formula2>0</formula2>
    </dataValidation>
    <dataValidation allowBlank="true" errorStyle="stop" operator="between" showDropDown="false" showErrorMessage="false" showInputMessage="false" sqref="C5:C204" type="list">
      <formula1>Pillars</formula1>
      <formula2>0</formula2>
    </dataValidation>
    <dataValidation allowBlank="true" errorStyle="stop" operator="between" showDropDown="false" showErrorMessage="false" showInputMessage="false" sqref="E5:E204" type="list">
      <formula1>Formats</formula1>
      <formula2>0</formula2>
    </dataValidation>
    <dataValidation allowBlank="true" errorStyle="stop" operator="between" showDropDown="false" showErrorMessage="false" showInputMessage="false" sqref="F5:F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"Kokkuvõte — "&amp;CHOOSE(SelMonth,"jaanuar","veebruar","märts","aprill","mai","juuni","juuli","august","september","oktoober","november","detsember")&amp;" "&amp;SelYear</f>
        <v>Kokkuvõte — märts 2027</v>
      </c>
    </row>
    <row r="2" customFormat="false" ht="15" hidden="false" customHeight="false" outlineLevel="0" collapsed="false">
      <c r="A2" s="21" t="s">
        <v>13</v>
      </c>
    </row>
    <row r="4" customFormat="false" ht="15" hidden="false" customHeight="false" outlineLevel="0" collapsed="false">
      <c r="B4" s="25" t="s">
        <v>66</v>
      </c>
    </row>
    <row r="5" customFormat="false" ht="15" hidden="false" customHeight="false" outlineLevel="0" collapsed="false">
      <c r="B5" s="8" t="s">
        <v>18</v>
      </c>
      <c r="C5" s="8" t="s">
        <v>67</v>
      </c>
      <c r="D5" s="8" t="s">
        <v>68</v>
      </c>
      <c r="E5" s="8" t="s">
        <v>69</v>
      </c>
      <c r="F5" s="8" t="s">
        <v>70</v>
      </c>
    </row>
    <row r="6" customFormat="false" ht="15" hidden="false" customHeight="false" outlineLevel="0" collapsed="false">
      <c r="B6" s="26" t="str">
        <f aca="false">Sisusambad!B11</f>
        <v>Hariv sisu</v>
      </c>
      <c r="C6" s="27" t="n">
        <f aca="false">Sisusambad!C11</f>
        <v>0.4</v>
      </c>
      <c r="D6" s="28" t="n">
        <f aca="false">COUNTIFS(Kalendrimaatriks!$C$5:$C$204,B6,Kalendrimaatriks!$A$5:$A$204,"&gt;="&amp;MonthStart,Kalendrimaatriks!$A$5:$A$204,"&lt;="&amp;MonthEnd)</f>
        <v>5</v>
      </c>
      <c r="E6" s="27" t="n">
        <f aca="false">IF($D$10=0,"",D6/$D$10)</f>
        <v>0.357142857142857</v>
      </c>
      <c r="F6" s="29" t="n">
        <f aca="false">IF(E6="","",ROUND((E6-C6)*100,1))</f>
        <v>-4.3</v>
      </c>
    </row>
    <row r="7" customFormat="false" ht="15" hidden="false" customHeight="false" outlineLevel="0" collapsed="false">
      <c r="B7" s="30" t="str">
        <f aca="false">Sisusambad!B12</f>
        <v>Brändi usaldus</v>
      </c>
      <c r="C7" s="27" t="n">
        <f aca="false">Sisusambad!C12</f>
        <v>0.3</v>
      </c>
      <c r="D7" s="28" t="n">
        <f aca="false">COUNTIFS(Kalendrimaatriks!$C$5:$C$204,B7,Kalendrimaatriks!$A$5:$A$204,"&gt;="&amp;MonthStart,Kalendrimaatriks!$A$5:$A$204,"&lt;="&amp;MonthEnd)</f>
        <v>3</v>
      </c>
      <c r="E7" s="27" t="n">
        <f aca="false">IF($D$10=0,"",D7/$D$10)</f>
        <v>0.214285714285714</v>
      </c>
      <c r="F7" s="29" t="n">
        <f aca="false">IF(E7="","",ROUND((E7-C7)*100,1))</f>
        <v>-8.6</v>
      </c>
    </row>
    <row r="8" customFormat="false" ht="15" hidden="false" customHeight="false" outlineLevel="0" collapsed="false">
      <c r="B8" s="31" t="str">
        <f aca="false">Sisusambad!B13</f>
        <v>Otsene müük</v>
      </c>
      <c r="C8" s="27" t="n">
        <f aca="false">Sisusambad!C13</f>
        <v>0.2</v>
      </c>
      <c r="D8" s="28" t="n">
        <f aca="false">COUNTIFS(Kalendrimaatriks!$C$5:$C$204,B8,Kalendrimaatriks!$A$5:$A$204,"&gt;="&amp;MonthStart,Kalendrimaatriks!$A$5:$A$204,"&lt;="&amp;MonthEnd)</f>
        <v>3</v>
      </c>
      <c r="E8" s="27" t="n">
        <f aca="false">IF($D$10=0,"",D8/$D$10)</f>
        <v>0.214285714285714</v>
      </c>
      <c r="F8" s="29" t="n">
        <f aca="false">IF(E8="","",ROUND((E8-C8)*100,1))</f>
        <v>1.4</v>
      </c>
    </row>
    <row r="9" customFormat="false" ht="15" hidden="false" customHeight="false" outlineLevel="0" collapsed="false">
      <c r="B9" s="32" t="str">
        <f aca="false">Sisusambad!B14</f>
        <v>Kogukond ja trendid</v>
      </c>
      <c r="C9" s="27" t="n">
        <f aca="false">Sisusambad!C14</f>
        <v>0.1</v>
      </c>
      <c r="D9" s="28" t="n">
        <f aca="false">COUNTIFS(Kalendrimaatriks!$C$5:$C$204,B9,Kalendrimaatriks!$A$5:$A$204,"&gt;="&amp;MonthStart,Kalendrimaatriks!$A$5:$A$204,"&lt;="&amp;MonthEnd)</f>
        <v>3</v>
      </c>
      <c r="E9" s="27" t="n">
        <f aca="false">IF($D$10=0,"",D9/$D$10)</f>
        <v>0.214285714285714</v>
      </c>
      <c r="F9" s="29" t="n">
        <f aca="false">IF(E9="","",ROUND((E9-C9)*100,1))</f>
        <v>11.4</v>
      </c>
    </row>
    <row r="10" customFormat="false" ht="15" hidden="false" customHeight="false" outlineLevel="0" collapsed="false">
      <c r="B10" s="33" t="s">
        <v>71</v>
      </c>
      <c r="C10" s="34" t="n">
        <f aca="false">SUM(C6:C9)</f>
        <v>1</v>
      </c>
      <c r="D10" s="8" t="n">
        <f aca="false">SUM(D6:D9)</f>
        <v>14</v>
      </c>
      <c r="E10" s="34" t="n">
        <f aca="false">IF(D10=0,"",SUM(E6:E9))</f>
        <v>1</v>
      </c>
      <c r="F10" s="8"/>
    </row>
    <row r="12" customFormat="false" ht="15" hidden="false" customHeight="false" outlineLevel="0" collapsed="false">
      <c r="B12" s="25" t="s">
        <v>72</v>
      </c>
      <c r="D12" s="25" t="s">
        <v>73</v>
      </c>
    </row>
    <row r="13" customFormat="false" ht="15" hidden="false" customHeight="false" outlineLevel="0" collapsed="false">
      <c r="B13" s="8" t="s">
        <v>17</v>
      </c>
      <c r="C13" s="8" t="s">
        <v>74</v>
      </c>
      <c r="D13" s="8" t="s">
        <v>20</v>
      </c>
      <c r="E13" s="8" t="s">
        <v>74</v>
      </c>
    </row>
    <row r="14" customFormat="false" ht="15" hidden="false" customHeight="false" outlineLevel="0" collapsed="false">
      <c r="B14" s="35" t="str">
        <f aca="false">Sisusambad!C19</f>
        <v>Instagram</v>
      </c>
      <c r="C14" s="28" t="n">
        <f aca="false">SUMPRODUCT(ISNUMBER(SEARCH(","&amp;B14&amp;",",","&amp;SUBSTITUTE(Kalendrimaatriks!$B$5:$B$204,", ",",")&amp;","))*(Kalendrimaatriks!$A$5:$A$204&gt;=MonthStart)*(Kalendrimaatriks!$A$5:$A$204&lt;=MonthEnd))</f>
        <v>5</v>
      </c>
      <c r="D14" s="36" t="str">
        <f aca="false">Sisusambad!D19</f>
        <v>Idee</v>
      </c>
      <c r="E14" s="28" t="n">
        <f aca="false">COUNTIFS(Kalendrimaatriks!$F$5:$F$204,D14,Kalendrimaatriks!$A$5:$A$204,"&gt;="&amp;MonthStart,Kalendrimaatriks!$A$5:$A$204,"&lt;="&amp;MonthEnd)</f>
        <v>6</v>
      </c>
    </row>
    <row r="15" customFormat="false" ht="15" hidden="false" customHeight="false" outlineLevel="0" collapsed="false">
      <c r="B15" s="35" t="str">
        <f aca="false">Sisusambad!C20</f>
        <v>Facebook</v>
      </c>
      <c r="C15" s="28" t="n">
        <f aca="false">SUMPRODUCT(ISNUMBER(SEARCH(","&amp;B15&amp;",",","&amp;SUBSTITUTE(Kalendrimaatriks!$B$5:$B$204,", ",",")&amp;","))*(Kalendrimaatriks!$A$5:$A$204&gt;=MonthStart)*(Kalendrimaatriks!$A$5:$A$204&lt;=MonthEnd))</f>
        <v>5</v>
      </c>
      <c r="D15" s="37" t="str">
        <f aca="false">Sisusambad!D20</f>
        <v>Mustand</v>
      </c>
      <c r="E15" s="28" t="n">
        <f aca="false">COUNTIFS(Kalendrimaatriks!$F$5:$F$204,D15,Kalendrimaatriks!$A$5:$A$204,"&gt;="&amp;MonthStart,Kalendrimaatriks!$A$5:$A$204,"&lt;="&amp;MonthEnd)</f>
        <v>3</v>
      </c>
    </row>
    <row r="16" customFormat="false" ht="15" hidden="false" customHeight="false" outlineLevel="0" collapsed="false">
      <c r="B16" s="35" t="str">
        <f aca="false">Sisusambad!C21</f>
        <v>LinkedIn</v>
      </c>
      <c r="C16" s="28" t="n">
        <f aca="false">SUMPRODUCT(ISNUMBER(SEARCH(","&amp;B16&amp;",",","&amp;SUBSTITUTE(Kalendrimaatriks!$B$5:$B$204,", ",",")&amp;","))*(Kalendrimaatriks!$A$5:$A$204&gt;=MonthStart)*(Kalendrimaatriks!$A$5:$A$204&lt;=MonthEnd))</f>
        <v>6</v>
      </c>
      <c r="D16" s="38" t="str">
        <f aca="false">Sisusambad!D21</f>
        <v>Valmis</v>
      </c>
      <c r="E16" s="28" t="n">
        <f aca="false">COUNTIFS(Kalendrimaatriks!$F$5:$F$204,D16,Kalendrimaatriks!$A$5:$A$204,"&gt;="&amp;MonthStart,Kalendrimaatriks!$A$5:$A$204,"&lt;="&amp;MonthEnd)</f>
        <v>3</v>
      </c>
    </row>
    <row r="17" customFormat="false" ht="15" hidden="false" customHeight="false" outlineLevel="0" collapsed="false">
      <c r="B17" s="35" t="str">
        <f aca="false">Sisusambad!C22</f>
        <v>TikTok</v>
      </c>
      <c r="C17" s="28" t="n">
        <f aca="false">SUMPRODUCT(ISNUMBER(SEARCH(","&amp;B17&amp;",",","&amp;SUBSTITUTE(Kalendrimaatriks!$B$5:$B$204,", ",",")&amp;","))*(Kalendrimaatriks!$A$5:$A$204&gt;=MonthStart)*(Kalendrimaatriks!$A$5:$A$204&lt;=MonthEnd))</f>
        <v>2</v>
      </c>
      <c r="D17" s="30" t="str">
        <f aca="false">Sisusambad!D22</f>
        <v>Ajastatud</v>
      </c>
      <c r="E17" s="28" t="n">
        <f aca="false">COUNTIFS(Kalendrimaatriks!$F$5:$F$204,D17,Kalendrimaatriks!$A$5:$A$204,"&gt;="&amp;MonthStart,Kalendrimaatriks!$A$5:$A$204,"&lt;="&amp;MonthEnd)</f>
        <v>2</v>
      </c>
    </row>
    <row r="18" customFormat="false" ht="15" hidden="false" customHeight="false" outlineLevel="0" collapsed="false">
      <c r="B18" s="35" t="str">
        <f aca="false">Sisusambad!C23</f>
        <v>Instagram Reels</v>
      </c>
      <c r="C18" s="28" t="n">
        <f aca="false">SUMPRODUCT(ISNUMBER(SEARCH(","&amp;B18&amp;",",","&amp;SUBSTITUTE(Kalendrimaatriks!$B$5:$B$204,", ",",")&amp;","))*(Kalendrimaatriks!$A$5:$A$204&gt;=MonthStart)*(Kalendrimaatriks!$A$5:$A$204&lt;=MonthEnd))</f>
        <v>3</v>
      </c>
      <c r="D18" s="39" t="str">
        <f aca="false">Sisusambad!D23</f>
        <v>Avaldatud</v>
      </c>
      <c r="E18" s="28" t="n">
        <f aca="false">COUNTIFS(Kalendrimaatriks!$F$5:$F$204,D18,Kalendrimaatriks!$A$5:$A$204,"&gt;="&amp;MonthStart,Kalendrimaatriks!$A$5:$A$204,"&lt;="&amp;MonthEnd)</f>
        <v>0</v>
      </c>
    </row>
    <row r="19" customFormat="false" ht="15" hidden="false" customHeight="false" outlineLevel="0" collapsed="false">
      <c r="B19" s="35" t="str">
        <f aca="false">Sisusambad!C24</f>
        <v>YouTube Shorts</v>
      </c>
      <c r="C19" s="28" t="n">
        <f aca="false">SUMPRODUCT(ISNUMBER(SEARCH(","&amp;B19&amp;",",","&amp;SUBSTITUTE(Kalendrimaatriks!$B$5:$B$204,", ",",")&amp;","))*(Kalendrimaatriks!$A$5:$A$204&gt;=MonthStart)*(Kalendrimaatriks!$A$5:$A$204&lt;=MonthEnd))</f>
        <v>0</v>
      </c>
    </row>
    <row r="20" customFormat="false" ht="15" hidden="false" customHeight="false" outlineLevel="0" collapsed="false">
      <c r="B20" s="35" t="str">
        <f aca="false">Sisusambad!C25</f>
        <v>Threads</v>
      </c>
      <c r="C20" s="28" t="n">
        <f aca="false">SUMPRODUCT(ISNUMBER(SEARCH(","&amp;B20&amp;",",","&amp;SUBSTITUTE(Kalendrimaatriks!$B$5:$B$204,", ",",")&amp;","))*(Kalendrimaatriks!$A$5:$A$204&gt;=MonthStart)*(Kalendrimaatriks!$A$5:$A$204&lt;=MonthEnd))</f>
        <v>0</v>
      </c>
    </row>
    <row r="21" customFormat="false" ht="15" hidden="false" customHeight="false" outlineLevel="0" collapsed="false">
      <c r="B21" s="35" t="str">
        <f aca="false">Sisusambad!C26</f>
        <v>Telegram</v>
      </c>
      <c r="C21" s="28" t="n">
        <f aca="false">SUMPRODUCT(ISNUMBER(SEARCH(","&amp;B21&amp;",",","&amp;SUBSTITUTE(Kalendrimaatriks!$B$5:$B$204,", ",",")&amp;","))*(Kalendrimaatriks!$A$5:$A$204&gt;=MonthStart)*(Kalendrimaatriks!$A$5:$A$204&lt;=MonthEnd))</f>
        <v>0</v>
      </c>
    </row>
    <row r="22" customFormat="false" ht="15" hidden="false" customHeight="false" outlineLevel="0" collapsed="false">
      <c r="B22" s="35" t="str">
        <f aca="false">Sisusambad!C27</f>
        <v>Kõik kanalid</v>
      </c>
      <c r="C22" s="28" t="n">
        <f aca="false">SUMPRODUCT(ISNUMBER(SEARCH(","&amp;B22&amp;",",","&amp;SUBSTITUTE(Kalendrimaatriks!$B$5:$B$204,", ",",")&amp;","))*(Kalendrimaatriks!$A$5:$A$204&gt;=MonthStart)*(Kalendrimaatriks!$A$5:$A$204&lt;=MonthEnd))</f>
        <v>1</v>
      </c>
    </row>
    <row r="23" customFormat="false" ht="15" hidden="false" customHeight="false" outlineLevel="0" collapsed="false">
      <c r="B23" s="33" t="s">
        <v>75</v>
      </c>
      <c r="C23" s="8" t="n">
        <f aca="false">SUM(C14:C22)</f>
        <v>22</v>
      </c>
      <c r="D23" s="33" t="s">
        <v>71</v>
      </c>
      <c r="E23" s="8" t="n">
        <f aca="false">SUM(E14:E22)</f>
        <v>14</v>
      </c>
    </row>
    <row r="24" customFormat="false" ht="15" hidden="false" customHeight="false" outlineLevel="0" collapsed="false">
      <c r="B24" s="21" t="s">
        <v>76</v>
      </c>
    </row>
    <row r="26" customFormat="false" ht="15" hidden="false" customHeight="false" outlineLevel="0" collapsed="false">
      <c r="B26" s="25" t="s">
        <v>77</v>
      </c>
    </row>
    <row r="27" customFormat="false" ht="15" hidden="false" customHeight="true" outlineLevel="0" collapsed="false">
      <c r="B27" s="8" t="s">
        <v>78</v>
      </c>
      <c r="C27" s="8" t="s">
        <v>79</v>
      </c>
      <c r="D27" s="8"/>
      <c r="E27" s="8" t="s">
        <v>80</v>
      </c>
      <c r="F27" s="8"/>
    </row>
    <row r="28" customFormat="false" ht="31.5" hidden="false" customHeight="true" outlineLevel="0" collapsed="false">
      <c r="B28" s="40" t="s">
        <v>81</v>
      </c>
      <c r="C28" s="41" t="s">
        <v>82</v>
      </c>
      <c r="D28" s="41"/>
      <c r="E28" s="41" t="s">
        <v>83</v>
      </c>
      <c r="F28" s="41"/>
    </row>
    <row r="29" customFormat="false" ht="31.5" hidden="false" customHeight="true" outlineLevel="0" collapsed="false">
      <c r="B29" s="40" t="s">
        <v>84</v>
      </c>
      <c r="C29" s="41" t="s">
        <v>85</v>
      </c>
      <c r="D29" s="41"/>
      <c r="E29" s="41" t="s">
        <v>86</v>
      </c>
      <c r="F29" s="41"/>
    </row>
    <row r="30" customFormat="false" ht="31.5" hidden="false" customHeight="true" outlineLevel="0" collapsed="false">
      <c r="B30" s="40" t="s">
        <v>87</v>
      </c>
      <c r="C30" s="41" t="s">
        <v>88</v>
      </c>
      <c r="D30" s="41"/>
      <c r="E30" s="41" t="s">
        <v>89</v>
      </c>
      <c r="F30" s="41"/>
    </row>
    <row r="31" customFormat="false" ht="15" hidden="false" customHeight="false" outlineLevel="0" collapsed="false">
      <c r="B31" s="21" t="s">
        <v>90</v>
      </c>
    </row>
  </sheetData>
  <sheetProtection sheet="true"/>
  <mergeCells count="8">
    <mergeCell ref="C27:D27"/>
    <mergeCell ref="E27:F27"/>
    <mergeCell ref="C28:D28"/>
    <mergeCell ref="E28:F28"/>
    <mergeCell ref="C29:D29"/>
    <mergeCell ref="E29:F29"/>
    <mergeCell ref="C30:D30"/>
    <mergeCell ref="E30:F30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91</v>
      </c>
    </row>
    <row r="2" customFormat="false" ht="15" hidden="false" customHeight="false" outlineLevel="0" collapsed="false">
      <c r="A2" s="2" t="s">
        <v>92</v>
      </c>
    </row>
    <row r="4" customFormat="false" ht="15" hidden="false" customHeight="false" outlineLevel="0" collapsed="false">
      <c r="B4" s="42" t="s">
        <v>93</v>
      </c>
      <c r="C4" s="43" t="n">
        <v>3</v>
      </c>
    </row>
    <row r="5" customFormat="false" ht="15" hidden="false" customHeight="false" outlineLevel="0" collapsed="false">
      <c r="B5" s="42" t="s">
        <v>94</v>
      </c>
      <c r="C5" s="43" t="n">
        <v>2027</v>
      </c>
    </row>
    <row r="6" customFormat="false" ht="15" hidden="false" customHeight="false" outlineLevel="0" collapsed="false">
      <c r="B6" s="42" t="s">
        <v>95</v>
      </c>
      <c r="C6" s="44" t="n">
        <f aca="false">DATE(SelYear,SelMonth,1)</f>
        <v>46447</v>
      </c>
    </row>
    <row r="7" customFormat="false" ht="15" hidden="false" customHeight="false" outlineLevel="0" collapsed="false">
      <c r="B7" s="42" t="s">
        <v>96</v>
      </c>
      <c r="C7" s="44" t="n">
        <f aca="false">DATE(SelYear,SelMonth+1,0)</f>
        <v>46477</v>
      </c>
    </row>
    <row r="8" customFormat="false" ht="15" hidden="false" customHeight="false" outlineLevel="0" collapsed="false">
      <c r="B8" s="42" t="s">
        <v>97</v>
      </c>
      <c r="C8" s="44" t="n">
        <f aca="false">C6-WEEKDAY(C6,2)+1</f>
        <v>46447</v>
      </c>
    </row>
    <row r="10" customFormat="false" ht="15" hidden="false" customHeight="false" outlineLevel="0" collapsed="false">
      <c r="B10" s="8" t="s">
        <v>18</v>
      </c>
      <c r="C10" s="8" t="s">
        <v>67</v>
      </c>
      <c r="D10" s="8" t="s">
        <v>98</v>
      </c>
      <c r="E10" s="8" t="s">
        <v>99</v>
      </c>
    </row>
    <row r="11" customFormat="false" ht="36" hidden="false" customHeight="true" outlineLevel="0" collapsed="false">
      <c r="B11" s="45" t="s">
        <v>23</v>
      </c>
      <c r="C11" s="46" t="n">
        <v>0.4</v>
      </c>
      <c r="D11" s="47" t="s">
        <v>100</v>
      </c>
      <c r="E11" s="45" t="s">
        <v>101</v>
      </c>
    </row>
    <row r="12" customFormat="false" ht="36" hidden="false" customHeight="true" outlineLevel="0" collapsed="false">
      <c r="B12" s="45" t="s">
        <v>29</v>
      </c>
      <c r="C12" s="46" t="n">
        <v>0.3</v>
      </c>
      <c r="D12" s="48" t="s">
        <v>102</v>
      </c>
      <c r="E12" s="45" t="s">
        <v>103</v>
      </c>
    </row>
    <row r="13" customFormat="false" ht="36" hidden="false" customHeight="true" outlineLevel="0" collapsed="false">
      <c r="B13" s="45" t="s">
        <v>40</v>
      </c>
      <c r="C13" s="46" t="n">
        <v>0.2</v>
      </c>
      <c r="D13" s="49" t="s">
        <v>104</v>
      </c>
      <c r="E13" s="45" t="s">
        <v>105</v>
      </c>
    </row>
    <row r="14" customFormat="false" ht="36" hidden="false" customHeight="true" outlineLevel="0" collapsed="false">
      <c r="B14" s="45" t="s">
        <v>34</v>
      </c>
      <c r="C14" s="46" t="n">
        <v>0.1</v>
      </c>
      <c r="D14" s="50" t="s">
        <v>106</v>
      </c>
      <c r="E14" s="45" t="s">
        <v>107</v>
      </c>
    </row>
    <row r="15" customFormat="false" ht="15" hidden="false" customHeight="false" outlineLevel="0" collapsed="false">
      <c r="B15" s="42" t="s">
        <v>71</v>
      </c>
      <c r="C15" s="34" t="n">
        <f aca="false">SUM(C11:C14)</f>
        <v>1</v>
      </c>
    </row>
    <row r="16" customFormat="false" ht="15" hidden="false" customHeight="false" outlineLevel="0" collapsed="false">
      <c r="B16" s="21" t="s">
        <v>108</v>
      </c>
    </row>
    <row r="18" customFormat="false" ht="15" hidden="false" customHeight="false" outlineLevel="0" collapsed="false">
      <c r="B18" s="8" t="s">
        <v>19</v>
      </c>
      <c r="C18" s="8" t="s">
        <v>17</v>
      </c>
      <c r="D18" s="8" t="s">
        <v>20</v>
      </c>
    </row>
    <row r="19" customFormat="false" ht="15" hidden="false" customHeight="false" outlineLevel="0" collapsed="false">
      <c r="B19" s="45" t="s">
        <v>25</v>
      </c>
      <c r="C19" s="45" t="s">
        <v>109</v>
      </c>
      <c r="D19" s="45" t="s">
        <v>54</v>
      </c>
    </row>
    <row r="20" customFormat="false" ht="15" hidden="false" customHeight="false" outlineLevel="0" collapsed="false">
      <c r="B20" s="45" t="s">
        <v>31</v>
      </c>
      <c r="C20" s="45" t="s">
        <v>110</v>
      </c>
      <c r="D20" s="45" t="s">
        <v>48</v>
      </c>
    </row>
    <row r="21" customFormat="false" ht="15" hidden="false" customHeight="false" outlineLevel="0" collapsed="false">
      <c r="B21" s="45" t="s">
        <v>47</v>
      </c>
      <c r="C21" s="45" t="s">
        <v>28</v>
      </c>
      <c r="D21" s="45" t="s">
        <v>37</v>
      </c>
    </row>
    <row r="22" customFormat="false" ht="15" hidden="false" customHeight="false" outlineLevel="0" collapsed="false">
      <c r="B22" s="45" t="s">
        <v>36</v>
      </c>
      <c r="C22" s="45" t="s">
        <v>111</v>
      </c>
      <c r="D22" s="45" t="s">
        <v>26</v>
      </c>
    </row>
    <row r="23" customFormat="false" ht="15" hidden="false" customHeight="false" outlineLevel="0" collapsed="false">
      <c r="B23" s="45" t="s">
        <v>42</v>
      </c>
      <c r="C23" s="45" t="s">
        <v>57</v>
      </c>
      <c r="D23" s="45" t="s">
        <v>112</v>
      </c>
    </row>
    <row r="24" customFormat="false" ht="15" hidden="false" customHeight="false" outlineLevel="0" collapsed="false">
      <c r="B24" s="45" t="s">
        <v>45</v>
      </c>
      <c r="C24" s="45" t="s">
        <v>113</v>
      </c>
    </row>
    <row r="25" customFormat="false" ht="15" hidden="false" customHeight="false" outlineLevel="0" collapsed="false">
      <c r="B25" s="45" t="s">
        <v>51</v>
      </c>
      <c r="C25" s="45" t="s">
        <v>114</v>
      </c>
    </row>
    <row r="26" customFormat="false" ht="15" hidden="false" customHeight="false" outlineLevel="0" collapsed="false">
      <c r="B26" s="45" t="s">
        <v>53</v>
      </c>
      <c r="C26" s="45" t="s">
        <v>115</v>
      </c>
    </row>
    <row r="27" customFormat="false" ht="15" hidden="false" customHeight="false" outlineLevel="0" collapsed="false">
      <c r="B27" s="45" t="s">
        <v>60</v>
      </c>
      <c r="C27" s="45" t="s">
        <v>63</v>
      </c>
    </row>
    <row r="28" customFormat="false" ht="15" hidden="false" customHeight="false" outlineLevel="0" collapsed="false">
      <c r="B28" s="45" t="s">
        <v>62</v>
      </c>
    </row>
    <row r="29" customFormat="false" ht="15" hidden="false" customHeight="false" outlineLevel="0" collapsed="false">
      <c r="B29" s="45" t="s">
        <v>65</v>
      </c>
    </row>
    <row r="30" customFormat="false" ht="15" hidden="false" customHeight="false" outlineLevel="0" collapsed="false">
      <c r="B30" s="21" t="s">
        <v>116</v>
      </c>
    </row>
    <row r="32" customFormat="false" ht="15" hidden="false" customHeight="false" outlineLevel="0" collapsed="false">
      <c r="B32" s="21" t="s">
        <v>13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"2026,2027,2028,2029,2030"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2026-10-24T11:03:49Z</dcterms:created>
  <dc:creator>openpyxl</dc:creator>
  <dc:description/>
  <dc:language>vi-VN</dc:language>
  <cp:lastModifiedBy/>
  <dcterms:modified xsi:type="dcterms:W3CDTF">2026-10-24T11:03:49Z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