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게시물" sheetId="1" state="visible" r:id="rId3"/>
    <sheet name="캘린더" sheetId="2" state="visible" r:id="rId4"/>
    <sheet name="요약" sheetId="3" state="visible" r:id="rId5"/>
    <sheet name="기둥·선택 목록" sheetId="4" state="visible" r:id="rId6"/>
  </sheets>
  <definedNames>
    <definedName function="false" hidden="false" localSheetId="0" name="_xlnm.Print_Area" vbProcedure="false">게시물!$A$1:$I$26</definedName>
    <definedName function="false" hidden="false" localSheetId="3" name="_xlnm.Print_Area" vbProcedure="false">'기둥·선택 목록'!$A$1:$E$27</definedName>
    <definedName function="false" hidden="false" localSheetId="2" name="_xlnm.Print_Area" vbProcedure="false">요약!$A$1:$F$28</definedName>
    <definedName function="false" hidden="false" localSheetId="1" name="_xlnm.Print_Area" vbProcedure="false">캘린더!$A$1:$H$30</definedName>
    <definedName function="false" hidden="false" name="Channels" vbProcedure="false">'기둥·선택 목록'!$C$19:$C$24</definedName>
    <definedName function="false" hidden="false" name="Formats" vbProcedure="false">'기둥·선택 목록'!$B$19:$B$23</definedName>
    <definedName function="false" hidden="false" name="GridStart" vbProcedure="false">'기둥·선택 목록'!$C$8</definedName>
    <definedName function="false" hidden="false" name="MonthEnd" vbProcedure="false">'기둥·선택 목록'!$C$7</definedName>
    <definedName function="false" hidden="false" name="MonthStart" vbProcedure="false">'기둥·선택 목록'!$C$6</definedName>
    <definedName function="false" hidden="false" name="Pillars" vbProcedure="false">'기둥·선택 목록'!$B$11:$B$14</definedName>
    <definedName function="false" hidden="false" name="PillarTargets" vbProcedure="false">'기둥·선택 목록'!$C$11:$C$14</definedName>
    <definedName function="false" hidden="false" name="SelMonth" vbProcedure="false">'기둥·선택 목록'!$C$4</definedName>
    <definedName function="false" hidden="false" name="SelYear" vbProcedure="false">'기둥·선택 목록'!$C$5</definedName>
    <definedName function="false" hidden="false" name="Statuses" vbProcedure="false">'기둥·선택 목록'!$D$19:$D$23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<sst xmlns="http://schemas.openxmlformats.org/spreadsheetml/2006/main" count="266" uniqueCount="138">
  <si>
    <t xml:space="preserve">게시물</t>
  </si>
  <si>
    <r>
      <rPr>
        <sz val="9"/>
        <color rgb="FF595959"/>
        <rFont val="Apple SD Gothic Neo"/>
        <family val="2"/>
      </rPr>
      <t xml:space="preserve">게시물 하나당 한 줄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Apple SD Gothic Neo"/>
        <family val="2"/>
      </rPr>
      <t xml:space="preserve">채널</t>
    </r>
    <r>
      <rPr>
        <sz val="9"/>
        <color rgb="FF595959"/>
        <rFont val="Malgun Gothic"/>
        <family val="0"/>
        <charset val="1"/>
      </rPr>
      <t xml:space="preserve">, </t>
    </r>
    <r>
      <rPr>
        <sz val="9"/>
        <color rgb="FF595959"/>
        <rFont val="Apple SD Gothic Neo"/>
        <family val="2"/>
      </rPr>
      <t xml:space="preserve">콘텐츠 기둥</t>
    </r>
    <r>
      <rPr>
        <sz val="9"/>
        <color rgb="FF595959"/>
        <rFont val="Malgun Gothic"/>
        <family val="0"/>
        <charset val="1"/>
      </rPr>
      <t xml:space="preserve">, </t>
    </r>
    <r>
      <rPr>
        <sz val="9"/>
        <color rgb="FF595959"/>
        <rFont val="Apple SD Gothic Neo"/>
        <family val="2"/>
      </rPr>
      <t xml:space="preserve">포맷</t>
    </r>
    <r>
      <rPr>
        <sz val="9"/>
        <color rgb="FF595959"/>
        <rFont val="Malgun Gothic"/>
        <family val="0"/>
        <charset val="1"/>
      </rPr>
      <t xml:space="preserve">, </t>
    </r>
    <r>
      <rPr>
        <sz val="9"/>
        <color rgb="FF595959"/>
        <rFont val="Apple SD Gothic Neo"/>
        <family val="2"/>
      </rPr>
      <t xml:space="preserve">상태는 드롭다운에서 고릅니다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Apple SD Gothic Neo"/>
        <family val="2"/>
      </rPr>
      <t xml:space="preserve">표 바로 아래 줄에 입력하면 표가 자동으로 늘어납니다</t>
    </r>
    <r>
      <rPr>
        <sz val="9"/>
        <color rgb="FF595959"/>
        <rFont val="Malgun Gothic"/>
        <family val="0"/>
        <charset val="1"/>
      </rPr>
      <t xml:space="preserve">.</t>
    </r>
  </si>
  <si>
    <t xml:space="preserve">날짜</t>
  </si>
  <si>
    <t xml:space="preserve">채널</t>
  </si>
  <si>
    <t xml:space="preserve">콘텐츠 기둥</t>
  </si>
  <si>
    <t xml:space="preserve">주제</t>
  </si>
  <si>
    <t xml:space="preserve">포맷</t>
  </si>
  <si>
    <t xml:space="preserve">캡션 초안</t>
  </si>
  <si>
    <t xml:space="preserve">링크</t>
  </si>
  <si>
    <t xml:space="preserve">상태</t>
  </si>
  <si>
    <t xml:space="preserve">담당자</t>
  </si>
  <si>
    <t xml:space="preserve">인스타그램</t>
  </si>
  <si>
    <t xml:space="preserve">실무 노하우</t>
  </si>
  <si>
    <r>
      <rPr>
        <sz val="11"/>
        <color theme="1"/>
        <rFont val="Apple SD Gothic Neo"/>
        <family val="2"/>
      </rPr>
      <t xml:space="preserve">니트 보풀 관리 요령 </t>
    </r>
    <r>
      <rPr>
        <sz val="11"/>
        <color theme="1"/>
        <rFont val="Malgun Gothic"/>
        <family val="0"/>
        <charset val="1"/>
      </rPr>
      <t xml:space="preserve">5</t>
    </r>
    <r>
      <rPr>
        <sz val="11"/>
        <color theme="1"/>
        <rFont val="Apple SD Gothic Neo"/>
        <family val="2"/>
      </rPr>
      <t xml:space="preserve">가지</t>
    </r>
  </si>
  <si>
    <t xml:space="preserve">캐러셀</t>
  </si>
  <si>
    <r>
      <rPr>
        <sz val="11"/>
        <color theme="1"/>
        <rFont val="Apple SD Gothic Neo"/>
        <family val="2"/>
      </rPr>
      <t xml:space="preserve">니트 보풀</t>
    </r>
    <r>
      <rPr>
        <sz val="11"/>
        <color theme="1"/>
        <rFont val="Malgun Gothic"/>
        <family val="0"/>
        <charset val="1"/>
      </rPr>
      <t xml:space="preserve">, </t>
    </r>
    <r>
      <rPr>
        <sz val="11"/>
        <color theme="1"/>
        <rFont val="Apple SD Gothic Neo"/>
        <family val="2"/>
      </rPr>
      <t xml:space="preserve">세탁 전에 이것만 확인하세요</t>
    </r>
    <r>
      <rPr>
        <sz val="11"/>
        <color theme="1"/>
        <rFont val="Malgun Gothic"/>
        <family val="0"/>
        <charset val="1"/>
      </rPr>
      <t xml:space="preserve">. 5</t>
    </r>
    <r>
      <rPr>
        <sz val="11"/>
        <color theme="1"/>
        <rFont val="Apple SD Gothic Neo"/>
        <family val="2"/>
      </rPr>
      <t xml:space="preserve">장으로 정리했습니다</t>
    </r>
    <r>
      <rPr>
        <sz val="11"/>
        <color theme="1"/>
        <rFont val="Malgun Gothic"/>
        <family val="0"/>
        <charset val="1"/>
      </rPr>
      <t xml:space="preserve">.</t>
    </r>
  </si>
  <si>
    <t xml:space="preserve">예약됨</t>
  </si>
  <si>
    <r>
      <rPr>
        <sz val="11"/>
        <color theme="1"/>
        <rFont val="Apple SD Gothic Neo"/>
        <family val="2"/>
      </rPr>
      <t xml:space="preserve">김</t>
    </r>
    <r>
      <rPr>
        <sz val="11"/>
        <color theme="1"/>
        <rFont val="Malgun Gothic"/>
        <family val="0"/>
        <charset val="1"/>
      </rPr>
      <t xml:space="preserve">OO</t>
    </r>
  </si>
  <si>
    <t xml:space="preserve">신제품 소재 고르는 법</t>
  </si>
  <si>
    <r>
      <rPr>
        <sz val="11"/>
        <color theme="1"/>
        <rFont val="Apple SD Gothic Neo"/>
        <family val="2"/>
      </rPr>
      <t xml:space="preserve">같은 코트라도 소재에 따라 무게와 보온감이 다릅니다</t>
    </r>
    <r>
      <rPr>
        <sz val="11"/>
        <color theme="1"/>
        <rFont val="Malgun Gothic"/>
        <family val="0"/>
        <charset val="1"/>
      </rPr>
      <t xml:space="preserve">. </t>
    </r>
    <r>
      <rPr>
        <sz val="11"/>
        <color theme="1"/>
        <rFont val="Apple SD Gothic Neo"/>
        <family val="2"/>
      </rPr>
      <t xml:space="preserve">고르는 기준 </t>
    </r>
    <r>
      <rPr>
        <sz val="11"/>
        <color theme="1"/>
        <rFont val="Malgun Gothic"/>
        <family val="0"/>
        <charset val="1"/>
      </rPr>
      <t xml:space="preserve">3</t>
    </r>
    <r>
      <rPr>
        <sz val="11"/>
        <color theme="1"/>
        <rFont val="Apple SD Gothic Neo"/>
        <family val="2"/>
      </rPr>
      <t xml:space="preserve">가지</t>
    </r>
    <r>
      <rPr>
        <sz val="11"/>
        <color theme="1"/>
        <rFont val="Malgun Gothic"/>
        <family val="0"/>
        <charset val="1"/>
      </rPr>
      <t xml:space="preserve">.</t>
    </r>
  </si>
  <si>
    <t xml:space="preserve">https://example.com/product</t>
  </si>
  <si>
    <t xml:space="preserve">스레드</t>
  </si>
  <si>
    <t xml:space="preserve">업계 소식</t>
  </si>
  <si>
    <t xml:space="preserve">올겨울 아우터 트렌드 한 줄 정리</t>
  </si>
  <si>
    <t xml:space="preserve">텍스트</t>
  </si>
  <si>
    <r>
      <rPr>
        <sz val="11"/>
        <color theme="1"/>
        <rFont val="Apple SD Gothic Neo"/>
        <family val="2"/>
      </rPr>
      <t xml:space="preserve">올겨울 매장에서 가장 많이 보인 아우터 세 가지를 꼽았습니다</t>
    </r>
    <r>
      <rPr>
        <sz val="11"/>
        <color theme="1"/>
        <rFont val="Malgun Gothic"/>
        <family val="0"/>
        <charset val="1"/>
      </rPr>
      <t xml:space="preserve">.</t>
    </r>
  </si>
  <si>
    <r>
      <rPr>
        <sz val="11"/>
        <color theme="1"/>
        <rFont val="Apple SD Gothic Neo"/>
        <family val="2"/>
      </rPr>
      <t xml:space="preserve">이</t>
    </r>
    <r>
      <rPr>
        <sz val="11"/>
        <color theme="1"/>
        <rFont val="Malgun Gothic"/>
        <family val="0"/>
        <charset val="1"/>
      </rPr>
      <t xml:space="preserve">OO</t>
    </r>
  </si>
  <si>
    <t xml:space="preserve">유튜브</t>
  </si>
  <si>
    <t xml:space="preserve">비하인드</t>
  </si>
  <si>
    <t xml:space="preserve">촬영 현장 스케치</t>
  </si>
  <si>
    <r>
      <rPr>
        <sz val="11"/>
        <color theme="1"/>
        <rFont val="Apple SD Gothic Neo"/>
        <family val="2"/>
      </rPr>
      <t xml:space="preserve">릴스</t>
    </r>
    <r>
      <rPr>
        <sz val="11"/>
        <color theme="1"/>
        <rFont val="Malgun Gothic"/>
        <family val="0"/>
        <charset val="1"/>
      </rPr>
      <t xml:space="preserve">·</t>
    </r>
    <r>
      <rPr>
        <sz val="11"/>
        <color theme="1"/>
        <rFont val="Apple SD Gothic Neo"/>
        <family val="2"/>
      </rPr>
      <t xml:space="preserve">쇼츠</t>
    </r>
  </si>
  <si>
    <r>
      <rPr>
        <sz val="11"/>
        <color theme="1"/>
        <rFont val="Apple SD Gothic Neo"/>
        <family val="2"/>
      </rPr>
      <t xml:space="preserve">신상 룩북 촬영 현장을 </t>
    </r>
    <r>
      <rPr>
        <sz val="11"/>
        <color theme="1"/>
        <rFont val="Malgun Gothic"/>
        <family val="0"/>
        <charset val="1"/>
      </rPr>
      <t xml:space="preserve">30</t>
    </r>
    <r>
      <rPr>
        <sz val="11"/>
        <color theme="1"/>
        <rFont val="Apple SD Gothic Neo"/>
        <family val="2"/>
      </rPr>
      <t xml:space="preserve">초로 담았습니다</t>
    </r>
    <r>
      <rPr>
        <sz val="11"/>
        <color theme="1"/>
        <rFont val="Malgun Gothic"/>
        <family val="0"/>
        <charset val="1"/>
      </rPr>
      <t xml:space="preserve">.</t>
    </r>
  </si>
  <si>
    <t xml:space="preserve">제작 중</t>
  </si>
  <si>
    <t xml:space="preserve">페이스북</t>
  </si>
  <si>
    <r>
      <rPr>
        <sz val="11"/>
        <color theme="1"/>
        <rFont val="Apple SD Gothic Neo"/>
        <family val="2"/>
      </rPr>
      <t xml:space="preserve">할인</t>
    </r>
    <r>
      <rPr>
        <sz val="11"/>
        <color theme="1"/>
        <rFont val="Malgun Gothic"/>
        <family val="0"/>
        <charset val="1"/>
      </rPr>
      <t xml:space="preserve">·</t>
    </r>
    <r>
      <rPr>
        <sz val="11"/>
        <color theme="1"/>
        <rFont val="Apple SD Gothic Neo"/>
        <family val="2"/>
      </rPr>
      <t xml:space="preserve">이벤트</t>
    </r>
  </si>
  <si>
    <t xml:space="preserve">주말 한정 이벤트 안내</t>
  </si>
  <si>
    <t xml:space="preserve">이미지</t>
  </si>
  <si>
    <r>
      <rPr>
        <sz val="11"/>
        <color theme="1"/>
        <rFont val="Apple SD Gothic Neo"/>
        <family val="2"/>
      </rPr>
      <t xml:space="preserve">이번 주말 이틀 동안 전 상품 무료 배송 이벤트를 진행합니다</t>
    </r>
    <r>
      <rPr>
        <sz val="11"/>
        <color theme="1"/>
        <rFont val="Malgun Gothic"/>
        <family val="0"/>
        <charset val="1"/>
      </rPr>
      <t xml:space="preserve">.</t>
    </r>
  </si>
  <si>
    <t xml:space="preserve">https://example.com/event</t>
  </si>
  <si>
    <t xml:space="preserve">아이디어</t>
  </si>
  <si>
    <t xml:space="preserve">체형별 코트 기장 고르는 법</t>
  </si>
  <si>
    <r>
      <rPr>
        <sz val="11"/>
        <color theme="1"/>
        <rFont val="Apple SD Gothic Neo"/>
        <family val="2"/>
      </rPr>
      <t xml:space="preserve">키와 체형에 따라 어울리는 코트 기장이 다릅니다</t>
    </r>
    <r>
      <rPr>
        <sz val="11"/>
        <color theme="1"/>
        <rFont val="Malgun Gothic"/>
        <family val="0"/>
        <charset val="1"/>
      </rPr>
      <t xml:space="preserve">. 4</t>
    </r>
    <r>
      <rPr>
        <sz val="11"/>
        <color theme="1"/>
        <rFont val="Apple SD Gothic Neo"/>
        <family val="2"/>
      </rPr>
      <t xml:space="preserve">장으로 비교해 보세요</t>
    </r>
    <r>
      <rPr>
        <sz val="11"/>
        <color theme="1"/>
        <rFont val="Malgun Gothic"/>
        <family val="0"/>
        <charset val="1"/>
      </rPr>
      <t xml:space="preserve">.</t>
    </r>
  </si>
  <si>
    <t xml:space="preserve">검수 완료</t>
  </si>
  <si>
    <r>
      <rPr>
        <sz val="11"/>
        <color theme="1"/>
        <rFont val="Apple SD Gothic Neo"/>
        <family val="2"/>
      </rPr>
      <t xml:space="preserve">박</t>
    </r>
    <r>
      <rPr>
        <sz val="11"/>
        <color theme="1"/>
        <rFont val="Malgun Gothic"/>
        <family val="0"/>
        <charset val="1"/>
      </rPr>
      <t xml:space="preserve">OO</t>
    </r>
  </si>
  <si>
    <t xml:space="preserve">링크드인</t>
  </si>
  <si>
    <r>
      <rPr>
        <sz val="11"/>
        <color theme="1"/>
        <rFont val="Malgun Gothic"/>
        <family val="0"/>
        <charset val="1"/>
      </rPr>
      <t xml:space="preserve">2</t>
    </r>
    <r>
      <rPr>
        <sz val="11"/>
        <color theme="1"/>
        <rFont val="Apple SD Gothic Neo"/>
        <family val="2"/>
      </rPr>
      <t xml:space="preserve">인 마케팅 팀의 주간 회의 방식</t>
    </r>
  </si>
  <si>
    <r>
      <rPr>
        <sz val="11"/>
        <color theme="1"/>
        <rFont val="Apple SD Gothic Neo"/>
        <family val="2"/>
      </rPr>
      <t xml:space="preserve">월요일 </t>
    </r>
    <r>
      <rPr>
        <sz val="11"/>
        <color theme="1"/>
        <rFont val="Malgun Gothic"/>
        <family val="0"/>
        <charset val="1"/>
      </rPr>
      <t xml:space="preserve">30</t>
    </r>
    <r>
      <rPr>
        <sz val="11"/>
        <color theme="1"/>
        <rFont val="Apple SD Gothic Neo"/>
        <family val="2"/>
      </rPr>
      <t xml:space="preserve">분 회의로 한 주 게시물을 확정하는 방법을 공유합니다</t>
    </r>
    <r>
      <rPr>
        <sz val="11"/>
        <color theme="1"/>
        <rFont val="Malgun Gothic"/>
        <family val="0"/>
        <charset val="1"/>
      </rPr>
      <t xml:space="preserve">.</t>
    </r>
  </si>
  <si>
    <t xml:space="preserve">틱톡</t>
  </si>
  <si>
    <r>
      <rPr>
        <sz val="11"/>
        <color theme="1"/>
        <rFont val="Apple SD Gothic Neo"/>
        <family val="2"/>
      </rPr>
      <t xml:space="preserve">패딩 세탁 </t>
    </r>
    <r>
      <rPr>
        <sz val="11"/>
        <color theme="1"/>
        <rFont val="Malgun Gothic"/>
        <family val="0"/>
        <charset val="1"/>
      </rPr>
      <t xml:space="preserve">30</t>
    </r>
    <r>
      <rPr>
        <sz val="11"/>
        <color theme="1"/>
        <rFont val="Apple SD Gothic Neo"/>
        <family val="2"/>
      </rPr>
      <t xml:space="preserve">초 요약</t>
    </r>
  </si>
  <si>
    <r>
      <rPr>
        <sz val="11"/>
        <color theme="1"/>
        <rFont val="Apple SD Gothic Neo"/>
        <family val="2"/>
      </rPr>
      <t xml:space="preserve">패딩 세탁</t>
    </r>
    <r>
      <rPr>
        <sz val="11"/>
        <color theme="1"/>
        <rFont val="Malgun Gothic"/>
        <family val="0"/>
        <charset val="1"/>
      </rPr>
      <t xml:space="preserve">, </t>
    </r>
    <r>
      <rPr>
        <sz val="11"/>
        <color theme="1"/>
        <rFont val="Apple SD Gothic Neo"/>
        <family val="2"/>
      </rPr>
      <t xml:space="preserve">세제와 건조 순서만 지키면 됩니다</t>
    </r>
    <r>
      <rPr>
        <sz val="11"/>
        <color theme="1"/>
        <rFont val="Malgun Gothic"/>
        <family val="0"/>
        <charset val="1"/>
      </rPr>
      <t xml:space="preserve">.</t>
    </r>
  </si>
  <si>
    <t xml:space="preserve">포장실의 하루</t>
  </si>
  <si>
    <r>
      <rPr>
        <sz val="11"/>
        <color theme="1"/>
        <rFont val="Apple SD Gothic Neo"/>
        <family val="2"/>
      </rPr>
      <t xml:space="preserve">주문이 들어오면 포장까지 어떤 순서로 진행될까요</t>
    </r>
    <r>
      <rPr>
        <sz val="11"/>
        <color theme="1"/>
        <rFont val="Malgun Gothic"/>
        <family val="0"/>
        <charset val="1"/>
      </rPr>
      <t xml:space="preserve">?</t>
    </r>
  </si>
  <si>
    <t xml:space="preserve">니트 사이즈 표 보는 법</t>
  </si>
  <si>
    <r>
      <rPr>
        <sz val="11"/>
        <color theme="1"/>
        <rFont val="Apple SD Gothic Neo"/>
        <family val="2"/>
      </rPr>
      <t xml:space="preserve">어깨너비와 총장</t>
    </r>
    <r>
      <rPr>
        <sz val="11"/>
        <color theme="1"/>
        <rFont val="Malgun Gothic"/>
        <family val="0"/>
        <charset val="1"/>
      </rPr>
      <t xml:space="preserve">, </t>
    </r>
    <r>
      <rPr>
        <sz val="11"/>
        <color theme="1"/>
        <rFont val="Apple SD Gothic Neo"/>
        <family val="2"/>
      </rPr>
      <t xml:space="preserve">사이즈 표에서 먼저 볼 두 가지</t>
    </r>
    <r>
      <rPr>
        <sz val="11"/>
        <color theme="1"/>
        <rFont val="Malgun Gothic"/>
        <family val="0"/>
        <charset val="1"/>
      </rPr>
      <t xml:space="preserve">.</t>
    </r>
  </si>
  <si>
    <t xml:space="preserve">https://example.com/size</t>
  </si>
  <si>
    <r>
      <rPr>
        <sz val="11"/>
        <color theme="1"/>
        <rFont val="Apple SD Gothic Neo"/>
        <family val="2"/>
      </rPr>
      <t xml:space="preserve">겨울 레이어드 코디 </t>
    </r>
    <r>
      <rPr>
        <sz val="11"/>
        <color theme="1"/>
        <rFont val="Malgun Gothic"/>
        <family val="0"/>
        <charset val="1"/>
      </rPr>
      <t xml:space="preserve">3</t>
    </r>
    <r>
      <rPr>
        <sz val="11"/>
        <color theme="1"/>
        <rFont val="Apple SD Gothic Neo"/>
        <family val="2"/>
      </rPr>
      <t xml:space="preserve">가지</t>
    </r>
  </si>
  <si>
    <t xml:space="preserve">동영상</t>
  </si>
  <si>
    <r>
      <rPr>
        <sz val="11"/>
        <color theme="1"/>
        <rFont val="Apple SD Gothic Neo"/>
        <family val="2"/>
      </rPr>
      <t xml:space="preserve">니트 하나로 세 가지 레이어드 코디를 보여 드립니다</t>
    </r>
    <r>
      <rPr>
        <sz val="11"/>
        <color theme="1"/>
        <rFont val="Malgun Gothic"/>
        <family val="0"/>
        <charset val="1"/>
      </rPr>
      <t xml:space="preserve">.</t>
    </r>
  </si>
  <si>
    <r>
      <rPr>
        <sz val="11"/>
        <color theme="1"/>
        <rFont val="Apple SD Gothic Neo"/>
        <family val="2"/>
      </rPr>
      <t xml:space="preserve">신제품 출시</t>
    </r>
    <r>
      <rPr>
        <sz val="11"/>
        <color theme="1"/>
        <rFont val="Malgun Gothic"/>
        <family val="0"/>
        <charset val="1"/>
      </rPr>
      <t xml:space="preserve">: </t>
    </r>
    <r>
      <rPr>
        <sz val="11"/>
        <color theme="1"/>
        <rFont val="Apple SD Gothic Neo"/>
        <family val="2"/>
      </rPr>
      <t xml:space="preserve">울 블렌드 코트</t>
    </r>
  </si>
  <si>
    <r>
      <rPr>
        <sz val="11"/>
        <color theme="1"/>
        <rFont val="Apple SD Gothic Neo"/>
        <family val="2"/>
      </rPr>
      <t xml:space="preserve">울 블렌드 코트가 새로 나왔습니다</t>
    </r>
    <r>
      <rPr>
        <sz val="11"/>
        <color theme="1"/>
        <rFont val="Malgun Gothic"/>
        <family val="0"/>
        <charset val="1"/>
      </rPr>
      <t xml:space="preserve">. </t>
    </r>
    <r>
      <rPr>
        <sz val="11"/>
        <color theme="1"/>
        <rFont val="Apple SD Gothic Neo"/>
        <family val="2"/>
      </rPr>
      <t xml:space="preserve">색상 </t>
    </r>
    <r>
      <rPr>
        <sz val="11"/>
        <color theme="1"/>
        <rFont val="Malgun Gothic"/>
        <family val="0"/>
        <charset val="1"/>
      </rPr>
      <t xml:space="preserve">3</t>
    </r>
    <r>
      <rPr>
        <sz val="11"/>
        <color theme="1"/>
        <rFont val="Apple SD Gothic Neo"/>
        <family val="2"/>
      </rPr>
      <t xml:space="preserve">가지를 넘겨 보세요</t>
    </r>
    <r>
      <rPr>
        <sz val="11"/>
        <color theme="1"/>
        <rFont val="Malgun Gothic"/>
        <family val="0"/>
        <charset val="1"/>
      </rPr>
      <t xml:space="preserve">.</t>
    </r>
  </si>
  <si>
    <t xml:space="preserve">https://example.com/new</t>
  </si>
  <si>
    <t xml:space="preserve">디자이너가 꼽은 이번 시즌 원단</t>
  </si>
  <si>
    <r>
      <rPr>
        <sz val="11"/>
        <color theme="1"/>
        <rFont val="Apple SD Gothic Neo"/>
        <family val="2"/>
      </rPr>
      <t xml:space="preserve">이번 시즌 디자이너가 가장 오래 고민한 원단 이야기</t>
    </r>
    <r>
      <rPr>
        <sz val="11"/>
        <color theme="1"/>
        <rFont val="Malgun Gothic"/>
        <family val="0"/>
        <charset val="1"/>
      </rPr>
      <t xml:space="preserve">.</t>
    </r>
  </si>
  <si>
    <r>
      <rPr>
        <sz val="11"/>
        <color theme="1"/>
        <rFont val="Apple SD Gothic Neo"/>
        <family val="2"/>
      </rPr>
      <t xml:space="preserve">샘플 수정 전</t>
    </r>
    <r>
      <rPr>
        <sz val="11"/>
        <color theme="1"/>
        <rFont val="Malgun Gothic"/>
        <family val="0"/>
        <charset val="1"/>
      </rPr>
      <t xml:space="preserve">·</t>
    </r>
    <r>
      <rPr>
        <sz val="11"/>
        <color theme="1"/>
        <rFont val="Apple SD Gothic Neo"/>
        <family val="2"/>
      </rPr>
      <t xml:space="preserve">후 비교</t>
    </r>
  </si>
  <si>
    <r>
      <rPr>
        <sz val="11"/>
        <color theme="1"/>
        <rFont val="Apple SD Gothic Neo"/>
        <family val="2"/>
      </rPr>
      <t xml:space="preserve">첫 샘플과 최종 제품</t>
    </r>
    <r>
      <rPr>
        <sz val="11"/>
        <color theme="1"/>
        <rFont val="Malgun Gothic"/>
        <family val="0"/>
        <charset val="1"/>
      </rPr>
      <t xml:space="preserve">, </t>
    </r>
    <r>
      <rPr>
        <sz val="11"/>
        <color theme="1"/>
        <rFont val="Apple SD Gothic Neo"/>
        <family val="2"/>
      </rPr>
      <t xml:space="preserve">어디가 달라졌을까요</t>
    </r>
    <r>
      <rPr>
        <sz val="11"/>
        <color theme="1"/>
        <rFont val="Malgun Gothic"/>
        <family val="0"/>
        <charset val="1"/>
      </rPr>
      <t xml:space="preserve">?</t>
    </r>
  </si>
  <si>
    <t xml:space="preserve">온라인 의류 반품 이슈 정리</t>
  </si>
  <si>
    <r>
      <rPr>
        <sz val="11"/>
        <color theme="1"/>
        <rFont val="Apple SD Gothic Neo"/>
        <family val="2"/>
      </rPr>
      <t xml:space="preserve">온라인 의류 쇼핑에서 반품이 생기는 주요 이유를 정리했습니다</t>
    </r>
    <r>
      <rPr>
        <sz val="11"/>
        <color theme="1"/>
        <rFont val="Malgun Gothic"/>
        <family val="0"/>
        <charset val="1"/>
      </rPr>
      <t xml:space="preserve">.</t>
    </r>
  </si>
  <si>
    <t xml:space="preserve">신규 회원 첫 구매 쿠폰</t>
  </si>
  <si>
    <r>
      <rPr>
        <sz val="11"/>
        <color theme="1"/>
        <rFont val="Apple SD Gothic Neo"/>
        <family val="2"/>
      </rPr>
      <t xml:space="preserve">처음 구매하는 분께 드리는 쿠폰 안내입니다</t>
    </r>
    <r>
      <rPr>
        <sz val="11"/>
        <color theme="1"/>
        <rFont val="Malgun Gothic"/>
        <family val="0"/>
        <charset val="1"/>
      </rPr>
      <t xml:space="preserve">.</t>
    </r>
  </si>
  <si>
    <t xml:space="preserve">https://example.com/coupon</t>
  </si>
  <si>
    <t xml:space="preserve">고객 후기 모음</t>
  </si>
  <si>
    <r>
      <rPr>
        <sz val="11"/>
        <color theme="1"/>
        <rFont val="Apple SD Gothic Neo"/>
        <family val="2"/>
      </rPr>
      <t xml:space="preserve">이번 달 받은 후기 중 팀이 가장 많이 읽은 세 개를 모았습니다</t>
    </r>
    <r>
      <rPr>
        <sz val="11"/>
        <color theme="1"/>
        <rFont val="Malgun Gothic"/>
        <family val="0"/>
        <charset val="1"/>
      </rPr>
      <t xml:space="preserve">.</t>
    </r>
  </si>
  <si>
    <t xml:space="preserve">코트 오래 입는 보관법</t>
  </si>
  <si>
    <r>
      <rPr>
        <sz val="11"/>
        <color theme="1"/>
        <rFont val="Apple SD Gothic Neo"/>
        <family val="2"/>
      </rPr>
      <t xml:space="preserve">옷걸이와 커버만 바꿔도 코트 모양이 오래갑니다</t>
    </r>
    <r>
      <rPr>
        <sz val="11"/>
        <color theme="1"/>
        <rFont val="Malgun Gothic"/>
        <family val="0"/>
        <charset val="1"/>
      </rPr>
      <t xml:space="preserve">.</t>
    </r>
  </si>
  <si>
    <r>
      <rPr>
        <sz val="11"/>
        <color theme="1"/>
        <rFont val="Apple SD Gothic Neo"/>
        <family val="2"/>
      </rPr>
      <t xml:space="preserve">니트</t>
    </r>
    <r>
      <rPr>
        <sz val="11"/>
        <color theme="1"/>
        <rFont val="Malgun Gothic"/>
        <family val="0"/>
        <charset val="1"/>
      </rPr>
      <t xml:space="preserve">·</t>
    </r>
    <r>
      <rPr>
        <sz val="11"/>
        <color theme="1"/>
        <rFont val="Apple SD Gothic Neo"/>
        <family val="2"/>
      </rPr>
      <t xml:space="preserve">코트 겨울 보관 체크리스트</t>
    </r>
  </si>
  <si>
    <r>
      <rPr>
        <sz val="11"/>
        <color theme="1"/>
        <rFont val="Apple SD Gothic Neo"/>
        <family val="2"/>
      </rPr>
      <t xml:space="preserve">저장해 두고 옷장 정리할 때 꺼내 보세요</t>
    </r>
    <r>
      <rPr>
        <sz val="11"/>
        <color theme="1"/>
        <rFont val="Malgun Gothic"/>
        <family val="0"/>
        <charset val="1"/>
      </rPr>
      <t xml:space="preserve">.</t>
    </r>
  </si>
  <si>
    <r>
      <rPr>
        <sz val="11"/>
        <color theme="1"/>
        <rFont val="Malgun Gothic"/>
        <family val="0"/>
        <charset val="1"/>
      </rPr>
      <t xml:space="preserve">12</t>
    </r>
    <r>
      <rPr>
        <sz val="11"/>
        <color theme="1"/>
        <rFont val="Apple SD Gothic Neo"/>
        <family val="2"/>
      </rPr>
      <t xml:space="preserve">월 선물 포장 서비스 안내</t>
    </r>
  </si>
  <si>
    <r>
      <rPr>
        <sz val="11"/>
        <color theme="1"/>
        <rFont val="Malgun Gothic"/>
        <family val="0"/>
        <charset val="1"/>
      </rPr>
      <t xml:space="preserve">12</t>
    </r>
    <r>
      <rPr>
        <sz val="11"/>
        <color theme="1"/>
        <rFont val="Apple SD Gothic Neo"/>
        <family val="2"/>
      </rPr>
      <t xml:space="preserve">월 한 달 동안 선물 포장을 무료로 해 드립니다</t>
    </r>
    <r>
      <rPr>
        <sz val="11"/>
        <color theme="1"/>
        <rFont val="Malgun Gothic"/>
        <family val="0"/>
        <charset val="1"/>
      </rPr>
      <t xml:space="preserve">.</t>
    </r>
  </si>
  <si>
    <t xml:space="preserve">https://example.com/gift</t>
  </si>
  <si>
    <r>
      <rPr>
        <i val="true"/>
        <sz val="9"/>
        <color rgb="FF7F7F7F"/>
        <rFont val="Apple SD Gothic Neo"/>
        <family val="2"/>
      </rPr>
      <t xml:space="preserve">가상 예시 — </t>
    </r>
    <r>
      <rPr>
        <i val="true"/>
        <sz val="9"/>
        <color rgb="FF7F7F7F"/>
        <rFont val="Malgun Gothic"/>
        <family val="0"/>
        <charset val="1"/>
      </rPr>
      <t xml:space="preserve">orova.vn</t>
    </r>
  </si>
  <si>
    <r>
      <rPr>
        <sz val="9"/>
        <color rgb="FF595959"/>
        <rFont val="Apple SD Gothic Neo"/>
        <family val="2"/>
      </rPr>
      <t xml:space="preserve">게시물 시트에서 자동으로 채워집니다</t>
    </r>
    <r>
      <rPr>
        <sz val="9"/>
        <color rgb="FF595959"/>
        <rFont val="Malgun Gothic"/>
        <family val="0"/>
        <charset val="1"/>
      </rPr>
      <t xml:space="preserve">(</t>
    </r>
    <r>
      <rPr>
        <sz val="9"/>
        <color rgb="FF595959"/>
        <rFont val="Apple SD Gothic Neo"/>
        <family val="2"/>
      </rPr>
      <t xml:space="preserve">그날 첫 게시물 기준</t>
    </r>
    <r>
      <rPr>
        <sz val="9"/>
        <color rgb="FF595959"/>
        <rFont val="Malgun Gothic"/>
        <family val="0"/>
        <charset val="1"/>
      </rPr>
      <t xml:space="preserve">, (+1)</t>
    </r>
    <r>
      <rPr>
        <sz val="9"/>
        <color rgb="FF595959"/>
        <rFont val="Apple SD Gothic Neo"/>
        <family val="2"/>
      </rPr>
      <t xml:space="preserve">은 같은 날 게시물이 더 있다는 뜻</t>
    </r>
    <r>
      <rPr>
        <sz val="9"/>
        <color rgb="FF595959"/>
        <rFont val="Malgun Gothic"/>
        <family val="0"/>
        <charset val="1"/>
      </rPr>
      <t xml:space="preserve">). </t>
    </r>
    <r>
      <rPr>
        <sz val="9"/>
        <color rgb="FF595959"/>
        <rFont val="Apple SD Gothic Neo"/>
        <family val="2"/>
      </rPr>
      <t xml:space="preserve">월</t>
    </r>
    <r>
      <rPr>
        <sz val="9"/>
        <color rgb="FF595959"/>
        <rFont val="Malgun Gothic"/>
        <family val="0"/>
        <charset val="1"/>
      </rPr>
      <t xml:space="preserve">·</t>
    </r>
    <r>
      <rPr>
        <sz val="9"/>
        <color rgb="FF595959"/>
        <rFont val="Apple SD Gothic Neo"/>
        <family val="2"/>
      </rPr>
      <t xml:space="preserve">연도는 </t>
    </r>
    <r>
      <rPr>
        <sz val="9"/>
        <color rgb="FF595959"/>
        <rFont val="Malgun Gothic"/>
        <family val="0"/>
        <charset val="1"/>
      </rPr>
      <t xml:space="preserve">'</t>
    </r>
    <r>
      <rPr>
        <sz val="9"/>
        <color rgb="FF595959"/>
        <rFont val="Apple SD Gothic Neo"/>
        <family val="2"/>
      </rPr>
      <t xml:space="preserve">기둥</t>
    </r>
    <r>
      <rPr>
        <sz val="9"/>
        <color rgb="FF595959"/>
        <rFont val="Malgun Gothic"/>
        <family val="0"/>
        <charset val="1"/>
      </rPr>
      <t xml:space="preserve">·</t>
    </r>
    <r>
      <rPr>
        <sz val="9"/>
        <color rgb="FF595959"/>
        <rFont val="Apple SD Gothic Neo"/>
        <family val="2"/>
      </rPr>
      <t xml:space="preserve">선택 목록</t>
    </r>
    <r>
      <rPr>
        <sz val="9"/>
        <color rgb="FF595959"/>
        <rFont val="Malgun Gothic"/>
        <family val="0"/>
        <charset val="1"/>
      </rPr>
      <t xml:space="preserve">' </t>
    </r>
    <r>
      <rPr>
        <sz val="9"/>
        <color rgb="FF595959"/>
        <rFont val="Apple SD Gothic Neo"/>
        <family val="2"/>
      </rPr>
      <t xml:space="preserve">시트에서 바꿉니다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</si>
  <si>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b val="true"/>
        <sz val="11"/>
        <rFont val="Apple SD Gothic Neo"/>
        <family val="2"/>
      </rPr>
      <t xml:space="preserve">기둥</t>
    </r>
    <r>
      <rPr>
        <b val="true"/>
        <sz val="11"/>
        <rFont val="Malgun Gothic"/>
        <family val="0"/>
        <charset val="1"/>
      </rPr>
      <t xml:space="preserve">:</t>
    </r>
  </si>
  <si>
    <t xml:space="preserve">주</t>
  </si>
  <si>
    <t xml:space="preserve">월요일</t>
  </si>
  <si>
    <t xml:space="preserve">화요일</t>
  </si>
  <si>
    <t xml:space="preserve">수요일</t>
  </si>
  <si>
    <t xml:space="preserve">목요일</t>
  </si>
  <si>
    <t xml:space="preserve">금요일</t>
  </si>
  <si>
    <t xml:space="preserve">토요일</t>
  </si>
  <si>
    <t xml:space="preserve">일요일</t>
  </si>
  <si>
    <t xml:space="preserve">기둥</t>
  </si>
  <si>
    <r>
      <rPr>
        <sz val="9"/>
        <color rgb="FF595959"/>
        <rFont val="Apple SD Gothic Neo"/>
        <family val="2"/>
      </rPr>
      <t xml:space="preserve">포맷 </t>
    </r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Apple SD Gothic Neo"/>
        <family val="2"/>
      </rPr>
      <t xml:space="preserve">채널</t>
    </r>
  </si>
  <si>
    <r>
      <rPr>
        <b val="true"/>
        <sz val="12"/>
        <rFont val="Apple SD Gothic Neo"/>
        <family val="2"/>
      </rPr>
      <t xml:space="preserve">콘텐츠 기둥별 분포</t>
    </r>
    <r>
      <rPr>
        <b val="true"/>
        <sz val="12"/>
        <rFont val="Malgun Gothic"/>
        <family val="0"/>
        <charset val="1"/>
      </rPr>
      <t xml:space="preserve">(</t>
    </r>
    <r>
      <rPr>
        <b val="true"/>
        <sz val="12"/>
        <rFont val="Apple SD Gothic Neo"/>
        <family val="2"/>
      </rPr>
      <t xml:space="preserve">선택한 월의 게시물</t>
    </r>
    <r>
      <rPr>
        <b val="true"/>
        <sz val="12"/>
        <rFont val="Malgun Gothic"/>
        <family val="0"/>
        <charset val="1"/>
      </rPr>
      <t xml:space="preserve">)</t>
    </r>
  </si>
  <si>
    <t xml:space="preserve">목표 비율</t>
  </si>
  <si>
    <t xml:space="preserve">게시물 수</t>
  </si>
  <si>
    <t xml:space="preserve">실제 비율</t>
  </si>
  <si>
    <r>
      <rPr>
        <b val="true"/>
        <sz val="11"/>
        <rFont val="Apple SD Gothic Neo"/>
        <family val="2"/>
      </rPr>
      <t xml:space="preserve">차이</t>
    </r>
    <r>
      <rPr>
        <b val="true"/>
        <sz val="11"/>
        <rFont val="Malgun Gothic"/>
        <family val="0"/>
        <charset val="1"/>
      </rPr>
      <t xml:space="preserve">(%p)</t>
    </r>
  </si>
  <si>
    <t xml:space="preserve">합계</t>
  </si>
  <si>
    <t xml:space="preserve">채널별</t>
  </si>
  <si>
    <t xml:space="preserve">상태별</t>
  </si>
  <si>
    <t xml:space="preserve">개수</t>
  </si>
  <si>
    <t xml:space="preserve">게시물 예약 후 성과 측정 및 검증 지표</t>
  </si>
  <si>
    <t xml:space="preserve">지표</t>
  </si>
  <si>
    <t xml:space="preserve">무엇을 보는가</t>
  </si>
  <si>
    <t xml:space="preserve">어디서 확인하는가</t>
  </si>
  <si>
    <r>
      <rPr>
        <b val="true"/>
        <sz val="11"/>
        <rFont val="Apple SD Gothic Neo"/>
        <family val="2"/>
      </rPr>
      <t xml:space="preserve">도달수</t>
    </r>
    <r>
      <rPr>
        <b val="true"/>
        <sz val="11"/>
        <rFont val="Malgun Gothic"/>
        <family val="0"/>
        <charset val="1"/>
      </rPr>
      <t xml:space="preserve">(Reach)</t>
    </r>
  </si>
  <si>
    <t xml:space="preserve">게시물을 본 계정 수</t>
  </si>
  <si>
    <r>
      <rPr>
        <sz val="11"/>
        <color theme="1"/>
        <rFont val="Apple SD Gothic Neo"/>
        <family val="2"/>
      </rPr>
      <t xml:space="preserve">메타 비즈니스 스위트 인사이트</t>
    </r>
    <r>
      <rPr>
        <sz val="11"/>
        <color theme="1"/>
        <rFont val="Malgun Gothic"/>
        <family val="0"/>
        <charset val="1"/>
      </rPr>
      <t xml:space="preserve">, </t>
    </r>
    <r>
      <rPr>
        <sz val="11"/>
        <color theme="1"/>
        <rFont val="Apple SD Gothic Neo"/>
        <family val="2"/>
      </rPr>
      <t xml:space="preserve">유튜브 스튜디오 분석</t>
    </r>
  </si>
  <si>
    <t xml:space="preserve">참여율</t>
  </si>
  <si>
    <r>
      <rPr>
        <sz val="11"/>
        <color theme="1"/>
        <rFont val="Apple SD Gothic Neo"/>
        <family val="2"/>
      </rPr>
      <t xml:space="preserve">도달 대비 좋아요</t>
    </r>
    <r>
      <rPr>
        <sz val="11"/>
        <color theme="1"/>
        <rFont val="Malgun Gothic"/>
        <family val="0"/>
        <charset val="1"/>
      </rPr>
      <t xml:space="preserve">·</t>
    </r>
    <r>
      <rPr>
        <sz val="11"/>
        <color theme="1"/>
        <rFont val="Apple SD Gothic Neo"/>
        <family val="2"/>
      </rPr>
      <t xml:space="preserve">댓글</t>
    </r>
    <r>
      <rPr>
        <sz val="11"/>
        <color theme="1"/>
        <rFont val="Malgun Gothic"/>
        <family val="0"/>
        <charset val="1"/>
      </rPr>
      <t xml:space="preserve">·</t>
    </r>
    <r>
      <rPr>
        <sz val="11"/>
        <color theme="1"/>
        <rFont val="Apple SD Gothic Neo"/>
        <family val="2"/>
      </rPr>
      <t xml:space="preserve">공유 등의 반응</t>
    </r>
  </si>
  <si>
    <t xml:space="preserve">각 플랫폼의 게시물별 통계</t>
  </si>
  <si>
    <t xml:space="preserve">링크 클릭수</t>
  </si>
  <si>
    <r>
      <rPr>
        <sz val="11"/>
        <color theme="1"/>
        <rFont val="Apple SD Gothic Neo"/>
        <family val="2"/>
      </rPr>
      <t xml:space="preserve">프로필</t>
    </r>
    <r>
      <rPr>
        <sz val="11"/>
        <color theme="1"/>
        <rFont val="Malgun Gothic"/>
        <family val="0"/>
        <charset val="1"/>
      </rPr>
      <t xml:space="preserve">·</t>
    </r>
    <r>
      <rPr>
        <sz val="11"/>
        <color theme="1"/>
        <rFont val="Apple SD Gothic Neo"/>
        <family val="2"/>
      </rPr>
      <t xml:space="preserve">외부 링크로 이동한 횟수</t>
    </r>
  </si>
  <si>
    <r>
      <rPr>
        <sz val="11"/>
        <color theme="1"/>
        <rFont val="Apple SD Gothic Neo"/>
        <family val="2"/>
      </rPr>
      <t xml:space="preserve">플랫폼 통계</t>
    </r>
    <r>
      <rPr>
        <sz val="11"/>
        <color theme="1"/>
        <rFont val="Malgun Gothic"/>
        <family val="0"/>
        <charset val="1"/>
      </rPr>
      <t xml:space="preserve">, </t>
    </r>
    <r>
      <rPr>
        <sz val="11"/>
        <color theme="1"/>
        <rFont val="Apple SD Gothic Neo"/>
        <family val="2"/>
      </rPr>
      <t xml:space="preserve">웹 분석 도구</t>
    </r>
  </si>
  <si>
    <t xml:space="preserve">발행 정확도</t>
  </si>
  <si>
    <t xml:space="preserve">예약한 시각에 게시물이 실제로 올라갔는지</t>
  </si>
  <si>
    <t xml:space="preserve">스케줄러의 발행 로그와 실제 피드 대조</t>
  </si>
  <si>
    <r>
      <rPr>
        <i val="true"/>
        <sz val="9"/>
        <color rgb="FF7F7F7F"/>
        <rFont val="Apple SD Gothic Neo"/>
        <family val="2"/>
      </rPr>
      <t xml:space="preserve">반응이 어느 정도 쌓인 뒤 매번 같은 기준 시점에 수치를 모으고</t>
    </r>
    <r>
      <rPr>
        <i val="true"/>
        <sz val="9"/>
        <color rgb="FF7F7F7F"/>
        <rFont val="Malgun Gothic"/>
        <family val="0"/>
        <charset val="1"/>
      </rPr>
      <t xml:space="preserve">, </t>
    </r>
    <r>
      <rPr>
        <i val="true"/>
        <sz val="9"/>
        <color rgb="FF7F7F7F"/>
        <rFont val="Apple SD Gothic Neo"/>
        <family val="2"/>
      </rPr>
      <t xml:space="preserve">다음 달 기둥 비율을 조정하세요</t>
    </r>
    <r>
      <rPr>
        <i val="true"/>
        <sz val="9"/>
        <color rgb="FF7F7F7F"/>
        <rFont val="Malgun Gothic"/>
        <family val="0"/>
        <charset val="1"/>
      </rPr>
      <t xml:space="preserve">.</t>
    </r>
  </si>
  <si>
    <r>
      <rPr>
        <b val="true"/>
        <sz val="14"/>
        <rFont val="Apple SD Gothic Neo"/>
        <family val="2"/>
      </rPr>
      <t xml:space="preserve">콘텐츠 기둥</t>
    </r>
    <r>
      <rPr>
        <b val="true"/>
        <sz val="14"/>
        <rFont val="Malgun Gothic"/>
        <family val="0"/>
        <charset val="1"/>
      </rPr>
      <t xml:space="preserve">·</t>
    </r>
    <r>
      <rPr>
        <b val="true"/>
        <sz val="14"/>
        <rFont val="Apple SD Gothic Neo"/>
        <family val="2"/>
      </rPr>
      <t xml:space="preserve">선택 목록</t>
    </r>
  </si>
  <si>
    <r>
      <rPr>
        <sz val="9"/>
        <color rgb="FF595959"/>
        <rFont val="Apple SD Gothic Neo"/>
        <family val="2"/>
      </rPr>
      <t xml:space="preserve">여기서 월과 연도를 고르면 캘린더와 요약 시트가 자동으로 바뀝니다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Apple SD Gothic Neo"/>
        <family val="2"/>
      </rPr>
      <t xml:space="preserve">노란색 칸만 수정할 수 있습니다</t>
    </r>
    <r>
      <rPr>
        <sz val="9"/>
        <color rgb="FF595959"/>
        <rFont val="Malgun Gothic"/>
        <family val="0"/>
        <charset val="1"/>
      </rPr>
      <t xml:space="preserve">.</t>
    </r>
  </si>
  <si>
    <t xml:space="preserve">월</t>
  </si>
  <si>
    <t xml:space="preserve">연도</t>
  </si>
  <si>
    <t xml:space="preserve">이번 달 첫날</t>
  </si>
  <si>
    <t xml:space="preserve">이번 달 마지막 날</t>
  </si>
  <si>
    <r>
      <rPr>
        <b val="true"/>
        <sz val="11"/>
        <rFont val="Apple SD Gothic Neo"/>
        <family val="2"/>
      </rPr>
      <t xml:space="preserve">캘린더 시작일</t>
    </r>
    <r>
      <rPr>
        <b val="true"/>
        <sz val="11"/>
        <rFont val="Malgun Gothic"/>
        <family val="0"/>
        <charset val="1"/>
      </rPr>
      <t xml:space="preserve">(</t>
    </r>
    <r>
      <rPr>
        <b val="true"/>
        <sz val="11"/>
        <rFont val="Apple SD Gothic Neo"/>
        <family val="2"/>
      </rPr>
      <t xml:space="preserve">월요일</t>
    </r>
    <r>
      <rPr>
        <b val="true"/>
        <sz val="11"/>
        <rFont val="Malgun Gothic"/>
        <family val="0"/>
        <charset val="1"/>
      </rPr>
      <t xml:space="preserve">)</t>
    </r>
  </si>
  <si>
    <t xml:space="preserve">캘린더 색</t>
  </si>
  <si>
    <t xml:space="preserve">예시 주제</t>
  </si>
  <si>
    <t xml:space="preserve">파랑</t>
  </si>
  <si>
    <r>
      <rPr>
        <sz val="11"/>
        <color theme="1"/>
        <rFont val="Apple SD Gothic Neo"/>
        <family val="2"/>
      </rPr>
      <t xml:space="preserve">사용법</t>
    </r>
    <r>
      <rPr>
        <sz val="11"/>
        <color theme="1"/>
        <rFont val="Malgun Gothic"/>
        <family val="0"/>
        <charset val="1"/>
      </rPr>
      <t xml:space="preserve">, </t>
    </r>
    <r>
      <rPr>
        <sz val="11"/>
        <color theme="1"/>
        <rFont val="Apple SD Gothic Neo"/>
        <family val="2"/>
      </rPr>
      <t xml:space="preserve">고르는 법</t>
    </r>
    <r>
      <rPr>
        <sz val="11"/>
        <color theme="1"/>
        <rFont val="Malgun Gothic"/>
        <family val="0"/>
        <charset val="1"/>
      </rPr>
      <t xml:space="preserve">, </t>
    </r>
    <r>
      <rPr>
        <sz val="11"/>
        <color theme="1"/>
        <rFont val="Apple SD Gothic Neo"/>
        <family val="2"/>
      </rPr>
      <t xml:space="preserve">관리 요령</t>
    </r>
  </si>
  <si>
    <t xml:space="preserve">초록</t>
  </si>
  <si>
    <r>
      <rPr>
        <sz val="11"/>
        <color theme="1"/>
        <rFont val="Apple SD Gothic Neo"/>
        <family val="2"/>
      </rPr>
      <t xml:space="preserve">제작 과정</t>
    </r>
    <r>
      <rPr>
        <sz val="11"/>
        <color theme="1"/>
        <rFont val="Malgun Gothic"/>
        <family val="0"/>
        <charset val="1"/>
      </rPr>
      <t xml:space="preserve">, </t>
    </r>
    <r>
      <rPr>
        <sz val="11"/>
        <color theme="1"/>
        <rFont val="Apple SD Gothic Neo"/>
        <family val="2"/>
      </rPr>
      <t xml:space="preserve">팀 소개</t>
    </r>
    <r>
      <rPr>
        <sz val="11"/>
        <color theme="1"/>
        <rFont val="Malgun Gothic"/>
        <family val="0"/>
        <charset val="1"/>
      </rPr>
      <t xml:space="preserve">, </t>
    </r>
    <r>
      <rPr>
        <sz val="11"/>
        <color theme="1"/>
        <rFont val="Apple SD Gothic Neo"/>
        <family val="2"/>
      </rPr>
      <t xml:space="preserve">현장 스케치</t>
    </r>
  </si>
  <si>
    <t xml:space="preserve">주황</t>
  </si>
  <si>
    <r>
      <rPr>
        <sz val="11"/>
        <color theme="1"/>
        <rFont val="Apple SD Gothic Neo"/>
        <family val="2"/>
      </rPr>
      <t xml:space="preserve">기간 한정 혜택</t>
    </r>
    <r>
      <rPr>
        <sz val="11"/>
        <color theme="1"/>
        <rFont val="Malgun Gothic"/>
        <family val="0"/>
        <charset val="1"/>
      </rPr>
      <t xml:space="preserve">, </t>
    </r>
    <r>
      <rPr>
        <sz val="11"/>
        <color theme="1"/>
        <rFont val="Apple SD Gothic Neo"/>
        <family val="2"/>
      </rPr>
      <t xml:space="preserve">신제품 출시</t>
    </r>
  </si>
  <si>
    <t xml:space="preserve">보라</t>
  </si>
  <si>
    <r>
      <rPr>
        <sz val="11"/>
        <color theme="1"/>
        <rFont val="Apple SD Gothic Neo"/>
        <family val="2"/>
      </rPr>
      <t xml:space="preserve">트렌드 정리</t>
    </r>
    <r>
      <rPr>
        <sz val="11"/>
        <color theme="1"/>
        <rFont val="Malgun Gothic"/>
        <family val="0"/>
        <charset val="1"/>
      </rPr>
      <t xml:space="preserve">, </t>
    </r>
    <r>
      <rPr>
        <sz val="11"/>
        <color theme="1"/>
        <rFont val="Apple SD Gothic Neo"/>
        <family val="2"/>
      </rPr>
      <t xml:space="preserve">시즌 이슈</t>
    </r>
  </si>
  <si>
    <r>
      <rPr>
        <i val="true"/>
        <sz val="9"/>
        <color rgb="FF7F7F7F"/>
        <rFont val="Malgun Gothic"/>
        <family val="0"/>
        <charset val="1"/>
      </rPr>
      <t xml:space="preserve">40/30/20/10 </t>
    </r>
    <r>
      <rPr>
        <i val="true"/>
        <sz val="9"/>
        <color rgb="FF7F7F7F"/>
        <rFont val="Apple SD Gothic Neo"/>
        <family val="2"/>
      </rPr>
      <t xml:space="preserve">비율은 가상 예시입니다</t>
    </r>
    <r>
      <rPr>
        <i val="true"/>
        <sz val="9"/>
        <color rgb="FF7F7F7F"/>
        <rFont val="Malgun Gothic"/>
        <family val="0"/>
        <charset val="1"/>
      </rPr>
      <t xml:space="preserve">. </t>
    </r>
    <r>
      <rPr>
        <i val="true"/>
        <sz val="9"/>
        <color rgb="FF7F7F7F"/>
        <rFont val="Apple SD Gothic Neo"/>
        <family val="2"/>
      </rPr>
      <t xml:space="preserve">업종과 목표에 맞게 조정하세요</t>
    </r>
    <r>
      <rPr>
        <i val="true"/>
        <sz val="9"/>
        <color rgb="FF7F7F7F"/>
        <rFont val="Malgun Gothic"/>
        <family val="0"/>
        <charset val="1"/>
      </rPr>
      <t xml:space="preserve">(</t>
    </r>
    <r>
      <rPr>
        <i val="true"/>
        <sz val="9"/>
        <color rgb="FF7F7F7F"/>
        <rFont val="Apple SD Gothic Neo"/>
        <family val="2"/>
      </rPr>
      <t xml:space="preserve">합계 </t>
    </r>
    <r>
      <rPr>
        <i val="true"/>
        <sz val="9"/>
        <color rgb="FF7F7F7F"/>
        <rFont val="Malgun Gothic"/>
        <family val="0"/>
        <charset val="1"/>
      </rPr>
      <t xml:space="preserve">100%).</t>
    </r>
  </si>
  <si>
    <t xml:space="preserve">게시됨</t>
  </si>
  <si>
    <r>
      <rPr>
        <i val="true"/>
        <sz val="9"/>
        <color rgb="FF7F7F7F"/>
        <rFont val="Apple SD Gothic Neo"/>
        <family val="2"/>
      </rPr>
      <t xml:space="preserve">게시물 시트의 드롭다운이 이 목록을 사용합니다</t>
    </r>
    <r>
      <rPr>
        <i val="true"/>
        <sz val="9"/>
        <color rgb="FF7F7F7F"/>
        <rFont val="Malgun Gothic"/>
        <family val="0"/>
        <charset val="1"/>
      </rPr>
      <t xml:space="preserve">. </t>
    </r>
    <r>
      <rPr>
        <i val="true"/>
        <sz val="9"/>
        <color rgb="FF7F7F7F"/>
        <rFont val="Apple SD Gothic Neo"/>
        <family val="2"/>
      </rPr>
      <t xml:space="preserve">칸 안의 글자를 직접 고치면 됩니다</t>
    </r>
    <r>
      <rPr>
        <i val="true"/>
        <sz val="9"/>
        <color rgb="FF7F7F7F"/>
        <rFont val="Malgun Gothic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</si>
</sst>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d"/>
    <numFmt numFmtId="167" formatCode="0%"/>
    <numFmt numFmtId="168" formatCode="\+0.0;\-0.0;0.0"/>
  </numFmts>
  <fonts count="19">
    <font>
      <sz val="11"/>
      <color theme="1"/>
      <name val="Malgun Gothic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Malgun Gothic"/>
      <family val="2"/>
    </font>
    <font>
      <sz val="9"/>
      <color rgb="FF595959"/>
      <name val="Malgun Gothic"/>
      <family val="2"/>
    </font>
    <font>
      <sz val="9"/>
      <color rgb="FF595959"/>
      <name val="Malgun Gothic"/>
      <family val="0"/>
      <charset val="1"/>
    </font>
    <font>
      <b val="true"/>
      <sz val="11"/>
      <name val="Malgun Gothic"/>
      <family val="2"/>
    </font>
    <font>
      <sz val="11"/>
      <color theme="1"/>
      <name val="Malgun Gothic"/>
      <family val="0"/>
      <charset val="1"/>
    </font>
    <font>
      <u val="single"/>
      <sz val="11"/>
      <color rgb="FF0563C1"/>
      <name val="Malgun Gothic"/>
      <family val="0"/>
      <charset val="1"/>
    </font>
    <font>
      <i val="true"/>
      <sz val="9"/>
      <color rgb="FF7F7F7F"/>
      <name val="Malgun Gothic"/>
      <family val="2"/>
    </font>
    <font>
      <i val="true"/>
      <sz val="9"/>
      <color rgb="FF7F7F7F"/>
      <name val="Malgun Gothic"/>
      <family val="0"/>
      <charset val="1"/>
    </font>
    <font>
      <b val="true"/>
      <sz val="11"/>
      <name val="Malgun Gothic"/>
      <family val="0"/>
      <charset val="1"/>
    </font>
    <font>
      <sz val="10"/>
      <name val="Malgun Gothic"/>
      <family val="2"/>
    </font>
    <font>
      <b val="true"/>
      <sz val="9"/>
      <color rgb="FF404040"/>
      <name val="Malgun Gothic"/>
      <family val="2"/>
    </font>
    <font>
      <sz val="10"/>
      <name val="Malgun Gothic"/>
      <family val="0"/>
      <charset val="1"/>
    </font>
    <font>
      <b val="true"/>
      <sz val="12"/>
      <name val="Malgun Gothic"/>
      <family val="2"/>
    </font>
    <font>
      <b val="true"/>
      <sz val="12"/>
      <name val="Malgun Gothic"/>
      <family val="0"/>
      <charset val="1"/>
    </font>
    <font>
      <b val="true"/>
      <sz val="14"/>
      <name val="Malgun Gothic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F2F2F2"/>
        <bgColor rgb="FFF7F7F7"/>
      </patternFill>
    </fill>
    <fill>
      <patternFill patternType="solid">
        <fgColor rgb="FFDCE6F1"/>
        <bgColor rgb="FFDDEBF7"/>
      </patternFill>
    </fill>
    <fill>
      <patternFill patternType="solid">
        <fgColor rgb="FFE2EFDA"/>
        <bgColor rgb="FFE7E6E6"/>
      </patternFill>
    </fill>
    <fill>
      <patternFill patternType="solid">
        <fgColor rgb="FFFCE4D6"/>
        <bgColor rgb="FFFFF2CC"/>
      </patternFill>
    </fill>
    <fill>
      <patternFill patternType="solid">
        <fgColor rgb="FFE4DFEC"/>
        <bgColor rgb="FFE3E3E3"/>
      </patternFill>
    </fill>
    <fill>
      <patternFill patternType="solid">
        <fgColor rgb="FFE7E6E6"/>
        <bgColor rgb="FFE3E3E3"/>
      </patternFill>
    </fill>
    <fill>
      <patternFill patternType="solid">
        <fgColor rgb="FFF7F7F7"/>
        <bgColor rgb="FFF2F2F2"/>
      </patternFill>
    </fill>
    <fill>
      <patternFill patternType="solid">
        <fgColor rgb="FFFFF2CC"/>
        <bgColor rgb="FFFFF8DC"/>
      </patternFill>
    </fill>
    <fill>
      <patternFill patternType="solid">
        <fgColor rgb="FFDDEBF7"/>
        <bgColor rgb="FFDCE6F1"/>
      </patternFill>
    </fill>
    <fill>
      <patternFill patternType="solid">
        <fgColor rgb="FFC6EFCE"/>
        <bgColor rgb="FFE2EFDA"/>
      </patternFill>
    </fill>
    <fill>
      <patternFill patternType="solid">
        <fgColor rgb="FFFFF8DC"/>
        <bgColor rgb="FFFFF2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hair">
        <color rgb="FFBFBFBF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/>
      <diagonal/>
    </border>
    <border diagonalUp="false" diagonalDown="false">
      <left style="thin">
        <color rgb="FFA6A6A6"/>
      </left>
      <right style="thin">
        <color rgb="FFA6A6A6"/>
      </right>
      <top/>
      <bottom style="hair">
        <color rgb="FFBFBFBF"/>
      </bottom>
      <diagonal/>
    </border>
    <border diagonalUp="false" diagonalDown="false">
      <left style="thin">
        <color rgb="FFA6A6A6"/>
      </left>
      <right style="thin">
        <color rgb="FFA6A6A6"/>
      </right>
      <top/>
      <bottom/>
      <diagonal/>
    </border>
    <border diagonalUp="false" diagonalDown="false">
      <left style="thin">
        <color rgb="FFA6A6A6"/>
      </left>
      <right style="thin">
        <color rgb="FFA6A6A6"/>
      </right>
      <top/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2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2" fillId="8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8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8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8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1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1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8" fillId="1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6"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CE6F1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E4DFEC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0563C1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>
          <bgColor rgb="FFDCE6F1"/>
        </patternFill>
      </fill>
    </dxf>
    <dxf>
      <fill>
        <patternFill>
          <bgColor rgb="FFE2EFDA"/>
        </patternFill>
      </fill>
    </dxf>
    <dxf>
      <fill>
        <patternFill>
          <bgColor rgb="FFFCE4D6"/>
        </patternFill>
      </fill>
    </dxf>
    <dxf>
      <fill>
        <patternFill>
          <bgColor rgb="FFE4DFEC"/>
        </patternFill>
      </fill>
    </dxf>
    <dxf>
      <fill>
        <patternFill>
          <bgColor rgb="FFF2F2F2"/>
        </patternFill>
      </fill>
    </dxf>
    <dxf>
      <fill>
        <patternFill>
          <bgColor rgb="FFFFF2CC"/>
        </patternFill>
      </fill>
    </dxf>
    <dxf>
      <fill>
        <patternFill>
          <bgColor rgb="FFDDEBF7"/>
        </patternFill>
      </fill>
    </dxf>
    <dxf>
      <font>
        <name val="Malgun Gothic"/>
        <charset val="1"/>
        <family val="0"/>
        <b val="1"/>
        <color rgb="FF006100"/>
        <sz val="11"/>
      </font>
      <fill>
        <patternFill>
          <bgColor rgb="FFC6EFCE"/>
        </patternFill>
      </fill>
    </dxf>
    <dxf>
      <fill>
        <patternFill>
          <bgColor rgb="FFE3E3E3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19" type="wholeTable"/>
      <tableStyleElement dxfId="20" type="firstColumnStripe"/>
      <tableStyleElement dxfId="21" type="firstRowStripe"/>
      <tableStyleElement dxfId="22" type="lastColumn"/>
      <tableStyleElement dxfId="23" type="firstColumn"/>
      <tableStyleElement dxfId="24" type="headerRow"/>
      <tableStyleElement dxfId="25" type="totalRow"/>
    </tableStyle>
  </tableStyles>
  <colors>
    <indexedColors>
      <rgbColor rgb="FF000000"/>
      <rgbColor rgb="FFF7F7F7"/>
      <rgbColor rgb="FFFF0000"/>
      <rgbColor rgb="FF00FF00"/>
      <rgbColor rgb="FF0000FF"/>
      <rgbColor rgb="FFF2F2F2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8DC"/>
      <rgbColor rgb="FFDDEBF7"/>
      <rgbColor rgb="FF660066"/>
      <rgbColor rgb="FFFF8080"/>
      <rgbColor rgb="FF0563C1"/>
      <rgbColor rgb="FFE4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FF2CC"/>
      <rgbColor rgb="FFDCE6F1"/>
      <rgbColor rgb="FFE7E6E6"/>
      <rgbColor rgb="FFE3E3E3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Posts" displayName="tblPosts" ref="A4:I24" headerRowCount="1" totalsRowCount="0" totalsRowShown="0">
  <autoFilter ref="A4:I24"/>
  <tableColumns count="9">
    <tableColumn id="1" name="날짜"/>
    <tableColumn id="2" name="채널"/>
    <tableColumn id="3" name="콘텐츠 기둥"/>
    <tableColumn id="4" name="주제"/>
    <tableColumn id="5" name="포맷"/>
    <tableColumn id="6" name="캡션 초안"/>
    <tableColumn id="7" name="링크"/>
    <tableColumn id="8" name="상태"/>
    <tableColumn id="9" name="담당자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example.com/product" TargetMode="External"/><Relationship Id="rId2" Type="http://schemas.openxmlformats.org/officeDocument/2006/relationships/hyperlink" Target="https://example.com/event" TargetMode="External"/><Relationship Id="rId3" Type="http://schemas.openxmlformats.org/officeDocument/2006/relationships/hyperlink" Target="https://example.com/size" TargetMode="External"/><Relationship Id="rId4" Type="http://schemas.openxmlformats.org/officeDocument/2006/relationships/hyperlink" Target="https://example.com/new" TargetMode="External"/><Relationship Id="rId5" Type="http://schemas.openxmlformats.org/officeDocument/2006/relationships/hyperlink" Target="https://example.com/coupon" TargetMode="External"/><Relationship Id="rId6" Type="http://schemas.openxmlformats.org/officeDocument/2006/relationships/hyperlink" Target="https://example.com/gift" TargetMode="External"/><Relationship Id="rId7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6.9296875" defaultRowHeight="15" customHeight="false" zeroHeight="false" outlineLevelRow="0" outlineLevelCol="0"/>
  <cols>
    <col collapsed="false" customWidth="true" hidden="false" outlineLevel="0" max="1" min="1" style="0" width="10.38"/>
    <col collapsed="false" customWidth="true" hidden="false" outlineLevel="0" max="2" min="2" style="0" width="11.98"/>
    <col collapsed="false" customWidth="true" hidden="false" outlineLevel="0" max="3" min="3" style="0" width="13.57"/>
    <col collapsed="false" customWidth="true" hidden="false" outlineLevel="0" max="4" min="4" style="0" width="23.96"/>
    <col collapsed="false" customWidth="true" hidden="false" outlineLevel="0" max="5" min="5" style="0" width="10.38"/>
    <col collapsed="false" customWidth="true" hidden="false" outlineLevel="0" max="6" min="6" style="0" width="47.92"/>
    <col collapsed="false" customWidth="true" hidden="false" outlineLevel="0" max="7" min="7" style="0" width="22.36"/>
    <col collapsed="false" customWidth="true" hidden="false" outlineLevel="0" max="8" min="8" style="0" width="13.57"/>
    <col collapsed="false" customWidth="true" hidden="false" outlineLevel="0" max="9" min="9" style="0" width="9.5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customFormat="false" ht="31.5" hidden="false" customHeight="true" outlineLevel="0" collapsed="false">
      <c r="A5" s="4" t="n">
        <v>46328</v>
      </c>
      <c r="B5" s="5" t="s">
        <v>11</v>
      </c>
      <c r="C5" s="5" t="s">
        <v>12</v>
      </c>
      <c r="D5" s="6" t="s">
        <v>13</v>
      </c>
      <c r="E5" s="5" t="s">
        <v>14</v>
      </c>
      <c r="F5" s="6" t="s">
        <v>15</v>
      </c>
      <c r="G5" s="5"/>
      <c r="H5" s="5" t="s">
        <v>16</v>
      </c>
      <c r="I5" s="5" t="s">
        <v>17</v>
      </c>
    </row>
    <row r="6" customFormat="false" ht="31.5" hidden="false" customHeight="true" outlineLevel="0" collapsed="false">
      <c r="A6" s="4" t="n">
        <v>46329</v>
      </c>
      <c r="B6" s="5" t="s">
        <v>11</v>
      </c>
      <c r="C6" s="5" t="s">
        <v>12</v>
      </c>
      <c r="D6" s="6" t="s">
        <v>18</v>
      </c>
      <c r="E6" s="5" t="s">
        <v>14</v>
      </c>
      <c r="F6" s="6" t="s">
        <v>19</v>
      </c>
      <c r="G6" s="7" t="s">
        <v>20</v>
      </c>
      <c r="H6" s="5" t="s">
        <v>16</v>
      </c>
      <c r="I6" s="5" t="s">
        <v>17</v>
      </c>
    </row>
    <row r="7" customFormat="false" ht="31.5" hidden="false" customHeight="true" outlineLevel="0" collapsed="false">
      <c r="A7" s="4" t="n">
        <v>46330</v>
      </c>
      <c r="B7" s="5" t="s">
        <v>21</v>
      </c>
      <c r="C7" s="5" t="s">
        <v>22</v>
      </c>
      <c r="D7" s="6" t="s">
        <v>23</v>
      </c>
      <c r="E7" s="5" t="s">
        <v>24</v>
      </c>
      <c r="F7" s="6" t="s">
        <v>25</v>
      </c>
      <c r="G7" s="5"/>
      <c r="H7" s="5" t="s">
        <v>16</v>
      </c>
      <c r="I7" s="5" t="s">
        <v>26</v>
      </c>
    </row>
    <row r="8" customFormat="false" ht="31.5" hidden="false" customHeight="true" outlineLevel="0" collapsed="false">
      <c r="A8" s="4" t="n">
        <v>46331</v>
      </c>
      <c r="B8" s="5" t="s">
        <v>27</v>
      </c>
      <c r="C8" s="5" t="s">
        <v>28</v>
      </c>
      <c r="D8" s="6" t="s">
        <v>29</v>
      </c>
      <c r="E8" s="5" t="s">
        <v>30</v>
      </c>
      <c r="F8" s="6" t="s">
        <v>31</v>
      </c>
      <c r="G8" s="5"/>
      <c r="H8" s="5" t="s">
        <v>32</v>
      </c>
      <c r="I8" s="5" t="s">
        <v>26</v>
      </c>
    </row>
    <row r="9" customFormat="false" ht="31.5" hidden="false" customHeight="true" outlineLevel="0" collapsed="false">
      <c r="A9" s="4" t="n">
        <v>46333</v>
      </c>
      <c r="B9" s="5" t="s">
        <v>33</v>
      </c>
      <c r="C9" s="5" t="s">
        <v>34</v>
      </c>
      <c r="D9" s="6" t="s">
        <v>35</v>
      </c>
      <c r="E9" s="5" t="s">
        <v>36</v>
      </c>
      <c r="F9" s="6" t="s">
        <v>37</v>
      </c>
      <c r="G9" s="7" t="s">
        <v>38</v>
      </c>
      <c r="H9" s="5" t="s">
        <v>39</v>
      </c>
      <c r="I9" s="5" t="s">
        <v>17</v>
      </c>
    </row>
    <row r="10" customFormat="false" ht="31.5" hidden="false" customHeight="true" outlineLevel="0" collapsed="false">
      <c r="A10" s="4" t="n">
        <v>46335</v>
      </c>
      <c r="B10" s="5" t="s">
        <v>11</v>
      </c>
      <c r="C10" s="5" t="s">
        <v>12</v>
      </c>
      <c r="D10" s="6" t="s">
        <v>40</v>
      </c>
      <c r="E10" s="5" t="s">
        <v>14</v>
      </c>
      <c r="F10" s="6" t="s">
        <v>41</v>
      </c>
      <c r="G10" s="5"/>
      <c r="H10" s="5" t="s">
        <v>42</v>
      </c>
      <c r="I10" s="5" t="s">
        <v>43</v>
      </c>
    </row>
    <row r="11" customFormat="false" ht="31.5" hidden="false" customHeight="true" outlineLevel="0" collapsed="false">
      <c r="A11" s="4" t="n">
        <v>46336</v>
      </c>
      <c r="B11" s="5" t="s">
        <v>44</v>
      </c>
      <c r="C11" s="5" t="s">
        <v>28</v>
      </c>
      <c r="D11" s="8" t="s">
        <v>45</v>
      </c>
      <c r="E11" s="5" t="s">
        <v>24</v>
      </c>
      <c r="F11" s="6" t="s">
        <v>46</v>
      </c>
      <c r="G11" s="5"/>
      <c r="H11" s="5" t="s">
        <v>42</v>
      </c>
      <c r="I11" s="5" t="s">
        <v>26</v>
      </c>
    </row>
    <row r="12" customFormat="false" ht="31.5" hidden="false" customHeight="true" outlineLevel="0" collapsed="false">
      <c r="A12" s="4" t="n">
        <v>46338</v>
      </c>
      <c r="B12" s="5" t="s">
        <v>47</v>
      </c>
      <c r="C12" s="5" t="s">
        <v>12</v>
      </c>
      <c r="D12" s="6" t="s">
        <v>48</v>
      </c>
      <c r="E12" s="5" t="s">
        <v>30</v>
      </c>
      <c r="F12" s="6" t="s">
        <v>49</v>
      </c>
      <c r="G12" s="5"/>
      <c r="H12" s="5" t="s">
        <v>32</v>
      </c>
      <c r="I12" s="5" t="s">
        <v>43</v>
      </c>
    </row>
    <row r="13" customFormat="false" ht="31.5" hidden="false" customHeight="true" outlineLevel="0" collapsed="false">
      <c r="A13" s="4" t="n">
        <v>46340</v>
      </c>
      <c r="B13" s="5" t="s">
        <v>11</v>
      </c>
      <c r="C13" s="5" t="s">
        <v>28</v>
      </c>
      <c r="D13" s="6" t="s">
        <v>50</v>
      </c>
      <c r="E13" s="5" t="s">
        <v>30</v>
      </c>
      <c r="F13" s="6" t="s">
        <v>51</v>
      </c>
      <c r="G13" s="5"/>
      <c r="H13" s="5" t="s">
        <v>32</v>
      </c>
      <c r="I13" s="5" t="s">
        <v>17</v>
      </c>
    </row>
    <row r="14" customFormat="false" ht="31.5" hidden="false" customHeight="true" outlineLevel="0" collapsed="false">
      <c r="A14" s="4" t="n">
        <v>46342</v>
      </c>
      <c r="B14" s="5" t="s">
        <v>33</v>
      </c>
      <c r="C14" s="5" t="s">
        <v>12</v>
      </c>
      <c r="D14" s="6" t="s">
        <v>52</v>
      </c>
      <c r="E14" s="5" t="s">
        <v>36</v>
      </c>
      <c r="F14" s="6" t="s">
        <v>53</v>
      </c>
      <c r="G14" s="7" t="s">
        <v>54</v>
      </c>
      <c r="H14" s="5" t="s">
        <v>32</v>
      </c>
      <c r="I14" s="5" t="s">
        <v>26</v>
      </c>
    </row>
    <row r="15" customFormat="false" ht="31.5" hidden="false" customHeight="true" outlineLevel="0" collapsed="false">
      <c r="A15" s="4" t="n">
        <v>46343</v>
      </c>
      <c r="B15" s="5" t="s">
        <v>27</v>
      </c>
      <c r="C15" s="5" t="s">
        <v>12</v>
      </c>
      <c r="D15" s="6" t="s">
        <v>55</v>
      </c>
      <c r="E15" s="5" t="s">
        <v>56</v>
      </c>
      <c r="F15" s="6" t="s">
        <v>57</v>
      </c>
      <c r="G15" s="5"/>
      <c r="H15" s="5" t="s">
        <v>32</v>
      </c>
      <c r="I15" s="5" t="s">
        <v>43</v>
      </c>
    </row>
    <row r="16" customFormat="false" ht="31.5" hidden="false" customHeight="true" outlineLevel="0" collapsed="false">
      <c r="A16" s="4" t="n">
        <v>46344</v>
      </c>
      <c r="B16" s="5" t="s">
        <v>11</v>
      </c>
      <c r="C16" s="5" t="s">
        <v>34</v>
      </c>
      <c r="D16" s="6" t="s">
        <v>58</v>
      </c>
      <c r="E16" s="5" t="s">
        <v>14</v>
      </c>
      <c r="F16" s="6" t="s">
        <v>59</v>
      </c>
      <c r="G16" s="7" t="s">
        <v>60</v>
      </c>
      <c r="H16" s="5" t="s">
        <v>42</v>
      </c>
      <c r="I16" s="5" t="s">
        <v>17</v>
      </c>
    </row>
    <row r="17" customFormat="false" ht="31.5" hidden="false" customHeight="true" outlineLevel="0" collapsed="false">
      <c r="A17" s="4" t="n">
        <v>46345</v>
      </c>
      <c r="B17" s="5" t="s">
        <v>21</v>
      </c>
      <c r="C17" s="5" t="s">
        <v>28</v>
      </c>
      <c r="D17" s="6" t="s">
        <v>61</v>
      </c>
      <c r="E17" s="5" t="s">
        <v>24</v>
      </c>
      <c r="F17" s="6" t="s">
        <v>62</v>
      </c>
      <c r="G17" s="5"/>
      <c r="H17" s="5" t="s">
        <v>39</v>
      </c>
      <c r="I17" s="5" t="s">
        <v>26</v>
      </c>
    </row>
    <row r="18" customFormat="false" ht="31.5" hidden="false" customHeight="true" outlineLevel="0" collapsed="false">
      <c r="A18" s="4" t="n">
        <v>46347</v>
      </c>
      <c r="B18" s="5" t="s">
        <v>47</v>
      </c>
      <c r="C18" s="5" t="s">
        <v>28</v>
      </c>
      <c r="D18" s="6" t="s">
        <v>63</v>
      </c>
      <c r="E18" s="5" t="s">
        <v>30</v>
      </c>
      <c r="F18" s="6" t="s">
        <v>64</v>
      </c>
      <c r="G18" s="5"/>
      <c r="H18" s="5" t="s">
        <v>39</v>
      </c>
      <c r="I18" s="5" t="s">
        <v>43</v>
      </c>
    </row>
    <row r="19" customFormat="false" ht="31.5" hidden="false" customHeight="true" outlineLevel="0" collapsed="false">
      <c r="A19" s="4" t="n">
        <v>46349</v>
      </c>
      <c r="B19" s="5" t="s">
        <v>44</v>
      </c>
      <c r="C19" s="5" t="s">
        <v>22</v>
      </c>
      <c r="D19" s="6" t="s">
        <v>65</v>
      </c>
      <c r="E19" s="5" t="s">
        <v>14</v>
      </c>
      <c r="F19" s="6" t="s">
        <v>66</v>
      </c>
      <c r="G19" s="5"/>
      <c r="H19" s="5" t="s">
        <v>39</v>
      </c>
      <c r="I19" s="5" t="s">
        <v>17</v>
      </c>
    </row>
    <row r="20" customFormat="false" ht="31.5" hidden="false" customHeight="true" outlineLevel="0" collapsed="false">
      <c r="A20" s="4" t="n">
        <v>46350</v>
      </c>
      <c r="B20" s="5" t="s">
        <v>11</v>
      </c>
      <c r="C20" s="5" t="s">
        <v>34</v>
      </c>
      <c r="D20" s="6" t="s">
        <v>67</v>
      </c>
      <c r="E20" s="5" t="s">
        <v>36</v>
      </c>
      <c r="F20" s="6" t="s">
        <v>68</v>
      </c>
      <c r="G20" s="7" t="s">
        <v>69</v>
      </c>
      <c r="H20" s="5" t="s">
        <v>32</v>
      </c>
      <c r="I20" s="5" t="s">
        <v>26</v>
      </c>
    </row>
    <row r="21" customFormat="false" ht="31.5" hidden="false" customHeight="true" outlineLevel="0" collapsed="false">
      <c r="A21" s="4" t="n">
        <v>46351</v>
      </c>
      <c r="B21" s="5" t="s">
        <v>33</v>
      </c>
      <c r="C21" s="5" t="s">
        <v>28</v>
      </c>
      <c r="D21" s="6" t="s">
        <v>70</v>
      </c>
      <c r="E21" s="5" t="s">
        <v>36</v>
      </c>
      <c r="F21" s="6" t="s">
        <v>71</v>
      </c>
      <c r="G21" s="5"/>
      <c r="H21" s="5" t="s">
        <v>39</v>
      </c>
      <c r="I21" s="5" t="s">
        <v>43</v>
      </c>
    </row>
    <row r="22" customFormat="false" ht="31.5" hidden="false" customHeight="true" outlineLevel="0" collapsed="false">
      <c r="A22" s="4" t="n">
        <v>46352</v>
      </c>
      <c r="B22" s="5" t="s">
        <v>27</v>
      </c>
      <c r="C22" s="5" t="s">
        <v>12</v>
      </c>
      <c r="D22" s="6" t="s">
        <v>72</v>
      </c>
      <c r="E22" s="5" t="s">
        <v>30</v>
      </c>
      <c r="F22" s="6" t="s">
        <v>73</v>
      </c>
      <c r="G22" s="5"/>
      <c r="H22" s="5" t="s">
        <v>39</v>
      </c>
      <c r="I22" s="5" t="s">
        <v>17</v>
      </c>
    </row>
    <row r="23" customFormat="false" ht="31.5" hidden="false" customHeight="true" outlineLevel="0" collapsed="false">
      <c r="A23" s="4" t="n">
        <v>46354</v>
      </c>
      <c r="B23" s="5" t="s">
        <v>11</v>
      </c>
      <c r="C23" s="5" t="s">
        <v>12</v>
      </c>
      <c r="D23" s="6" t="s">
        <v>74</v>
      </c>
      <c r="E23" s="5" t="s">
        <v>14</v>
      </c>
      <c r="F23" s="6" t="s">
        <v>75</v>
      </c>
      <c r="G23" s="5"/>
      <c r="H23" s="5" t="s">
        <v>39</v>
      </c>
      <c r="I23" s="5" t="s">
        <v>26</v>
      </c>
    </row>
    <row r="24" customFormat="false" ht="31.5" hidden="false" customHeight="true" outlineLevel="0" collapsed="false">
      <c r="A24" s="4" t="n">
        <v>46356</v>
      </c>
      <c r="B24" s="5" t="s">
        <v>33</v>
      </c>
      <c r="C24" s="5" t="s">
        <v>34</v>
      </c>
      <c r="D24" s="8" t="s">
        <v>76</v>
      </c>
      <c r="E24" s="5" t="s">
        <v>36</v>
      </c>
      <c r="F24" s="8" t="s">
        <v>77</v>
      </c>
      <c r="G24" s="7" t="s">
        <v>78</v>
      </c>
      <c r="H24" s="5" t="s">
        <v>39</v>
      </c>
      <c r="I24" s="5" t="s">
        <v>43</v>
      </c>
    </row>
    <row r="26" customFormat="false" ht="15" hidden="false" customHeight="false" outlineLevel="0" collapsed="false">
      <c r="A26" s="9" t="s">
        <v>79</v>
      </c>
    </row>
  </sheetData>
  <conditionalFormatting sqref="C5:C204">
    <cfRule type="expression" priority="2" aboveAverage="0" equalAverage="0" bottom="0" percent="0" rank="0" text="" dxfId="10">
      <formula>AND(C5&lt;&gt;"",C5=INDEX(Pillars,1))</formula>
    </cfRule>
    <cfRule type="expression" priority="3" aboveAverage="0" equalAverage="0" bottom="0" percent="0" rank="0" text="" dxfId="11">
      <formula>AND(C5&lt;&gt;"",C5=INDEX(Pillars,2))</formula>
    </cfRule>
    <cfRule type="expression" priority="4" aboveAverage="0" equalAverage="0" bottom="0" percent="0" rank="0" text="" dxfId="12">
      <formula>AND(C5&lt;&gt;"",C5=INDEX(Pillars,3))</formula>
    </cfRule>
    <cfRule type="expression" priority="5" aboveAverage="0" equalAverage="0" bottom="0" percent="0" rank="0" text="" dxfId="13">
      <formula>AND(C5&lt;&gt;"",C5=INDEX(Pillars,4))</formula>
    </cfRule>
  </conditionalFormatting>
  <conditionalFormatting sqref="H5:H204">
    <cfRule type="expression" priority="6" aboveAverage="0" equalAverage="0" bottom="0" percent="0" rank="0" text="" dxfId="14">
      <formula>AND(H5&lt;&gt;"",H5=INDEX(Statuses,1))</formula>
    </cfRule>
    <cfRule type="expression" priority="7" aboveAverage="0" equalAverage="0" bottom="0" percent="0" rank="0" text="" dxfId="15">
      <formula>AND(H5&lt;&gt;"",H5=INDEX(Statuses,2))</formula>
    </cfRule>
    <cfRule type="expression" priority="8" aboveAverage="0" equalAverage="0" bottom="0" percent="0" rank="0" text="" dxfId="16">
      <formula>AND(H5&lt;&gt;"",H5=INDEX(Statuses,3))</formula>
    </cfRule>
    <cfRule type="expression" priority="9" aboveAverage="0" equalAverage="0" bottom="0" percent="0" rank="0" text="" dxfId="11">
      <formula>AND(H5&lt;&gt;"",H5=INDEX(Statuses,4))</formula>
    </cfRule>
    <cfRule type="expression" priority="10" aboveAverage="0" equalAverage="0" bottom="0" percent="0" rank="0" text="" dxfId="17">
      <formula>AND(H5&lt;&gt;"",H5=INDEX(Statuses,5))</formula>
    </cfRule>
  </conditionalFormatting>
  <dataValidations count="5">
    <dataValidation allowBlank="true" errorStyle="stop" operator="between" showDropDown="false" showErrorMessage="false" showInputMessage="false" sqref="B5:B204" type="list">
      <formula1>Channels</formula1>
      <formula2>0</formula2>
    </dataValidation>
    <dataValidation allowBlank="true" errorStyle="stop" operator="between" showDropDown="false" showErrorMessage="false" showInputMessage="false" sqref="C5:C204" type="list">
      <formula1>Pillars</formula1>
      <formula2>0</formula2>
    </dataValidation>
    <dataValidation allowBlank="true" errorStyle="stop" operator="between" showDropDown="false" showErrorMessage="false" showInputMessage="false" sqref="E5:E204" type="list">
      <formula1>Formats</formula1>
      <formula2>0</formula2>
    </dataValidation>
    <dataValidation allowBlank="true" errorStyle="stop" operator="between" showDropDown="false" showErrorMessage="false" showInputMessage="false" sqref="H5:H204" type="list">
      <formula1>Statuses</formula1>
      <formula2>0</formula2>
    </dataValidation>
    <dataValidation allowBlank="true" errorStyle="stop" operator="greaterThan" showDropDown="false" showErrorMessage="false" showInputMessage="false" sqref="A5:A204" type="date">
      <formula1>DATE(2000,1,1)</formula1>
      <formula2>0</formula2>
    </dataValidation>
  </dataValidations>
  <hyperlinks>
    <hyperlink ref="G6" r:id="rId1" display="https://example.com/product"/>
    <hyperlink ref="G9" r:id="rId2" display="https://example.com/event"/>
    <hyperlink ref="G14" r:id="rId3" display="https://example.com/size"/>
    <hyperlink ref="G16" r:id="rId4" display="https://example.com/new"/>
    <hyperlink ref="G20" r:id="rId5" display="https://example.com/coupon"/>
    <hyperlink ref="G24" r:id="rId6" display="https://example.com/gift"/>
  </hyperlink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6.9296875" defaultRowHeight="15" customHeight="false" zeroHeight="false" outlineLevelRow="0" outlineLevelCol="0"/>
  <cols>
    <col collapsed="false" customWidth="true" hidden="false" outlineLevel="0" max="1" min="1" style="0" width="11.18"/>
    <col collapsed="false" customWidth="true" hidden="false" outlineLevel="0" max="8" min="2" style="0" width="17.57"/>
  </cols>
  <sheetData>
    <row r="1" customFormat="false" ht="18.65" hidden="false" customHeight="false" outlineLevel="0" collapsed="false">
      <c r="A1" s="1" t="str">
        <f aca="false">"콘텐츠 캘린더 — "&amp;SelYear&amp;"년 "&amp;CHOOSE(SelMonth,"1월","2월","3월","4월","5월","6월","7월","8월","9월","10월","11월","12월")</f>
        <v>콘텐츠 캘린더 — 2026년 11월</v>
      </c>
    </row>
    <row r="2" customFormat="false" ht="15" hidden="false" customHeight="false" outlineLevel="0" collapsed="false">
      <c r="A2" s="2" t="s">
        <v>80</v>
      </c>
    </row>
    <row r="3" customFormat="false" ht="15" hidden="false" customHeight="false" outlineLevel="0" collapsed="false">
      <c r="A3" s="10" t="s">
        <v>81</v>
      </c>
      <c r="B3" s="11" t="str">
        <f aca="false">INDEX(Pillars,1)</f>
        <v>실무 노하우</v>
      </c>
      <c r="C3" s="12" t="str">
        <f aca="false">INDEX(Pillars,2)</f>
        <v>비하인드</v>
      </c>
      <c r="D3" s="13" t="str">
        <f aca="false">INDEX(Pillars,3)</f>
        <v>할인·이벤트</v>
      </c>
      <c r="E3" s="14" t="str">
        <f aca="false">INDEX(Pillars,4)</f>
        <v>업계 소식</v>
      </c>
    </row>
    <row r="4" customFormat="false" ht="15" hidden="false" customHeight="false" outlineLevel="0" collapsed="false">
      <c r="A4" s="3" t="s">
        <v>82</v>
      </c>
      <c r="B4" s="3" t="s">
        <v>83</v>
      </c>
      <c r="C4" s="3" t="s">
        <v>84</v>
      </c>
      <c r="D4" s="3" t="s">
        <v>85</v>
      </c>
      <c r="E4" s="3" t="s">
        <v>86</v>
      </c>
      <c r="F4" s="3" t="s">
        <v>87</v>
      </c>
      <c r="G4" s="15" t="s">
        <v>88</v>
      </c>
      <c r="H4" s="15" t="s">
        <v>89</v>
      </c>
    </row>
    <row r="5" customFormat="false" ht="18" hidden="false" customHeight="true" outlineLevel="0" collapsed="false">
      <c r="A5" s="16" t="str">
        <f aca="false">IF(AND(MONTH((GridStart+0))&lt;&gt;SelMonth,MONTH((GridStart+0)+6)&lt;&gt;SelMonth),"",""&amp;INT(((GridStart+0)+3-DATE(YEAR((GridStart+0)+3),1,1))/7)+1&amp;"주차")</f>
        <v>44주차</v>
      </c>
      <c r="B5" s="17" t="str">
        <f aca="false">IF(MONTH((GridStart+0))=SelMonth,(GridStart+0),"")</f>
        <v/>
      </c>
      <c r="C5" s="17" t="str">
        <f aca="false">IF(MONTH((GridStart+1))=SelMonth,(GridStart+1),"")</f>
        <v/>
      </c>
      <c r="D5" s="17" t="str">
        <f aca="false">IF(MONTH((GridStart+2))=SelMonth,(GridStart+2),"")</f>
        <v/>
      </c>
      <c r="E5" s="17" t="str">
        <f aca="false">IF(MONTH((GridStart+3))=SelMonth,(GridStart+3),"")</f>
        <v/>
      </c>
      <c r="F5" s="17" t="str">
        <f aca="false">IF(MONTH((GridStart+4))=SelMonth,(GridStart+4),"")</f>
        <v/>
      </c>
      <c r="G5" s="18" t="str">
        <f aca="false">IF(MONTH((GridStart+5))=SelMonth,(GridStart+5),"")</f>
        <v/>
      </c>
      <c r="H5" s="18" t="n">
        <f aca="false">IF(MONTH((GridStart+6))=SelMonth,(GridStart+6),"")</f>
        <v>46327</v>
      </c>
    </row>
    <row r="6" customFormat="false" ht="15" hidden="false" customHeight="true" outlineLevel="0" collapsed="false">
      <c r="A6" s="19" t="s">
        <v>90</v>
      </c>
      <c r="B6" s="20" t="str">
        <f aca="false">IF(B5="","",IFERROR(INDEX(게시물!$C$5:$C$204,MATCH(B5,게시물!$A$5:$A$204,0)),""))</f>
        <v/>
      </c>
      <c r="C6" s="20" t="str">
        <f aca="false">IF(C5="","",IFERROR(INDEX(게시물!$C$5:$C$204,MATCH(C5,게시물!$A$5:$A$204,0)),""))</f>
        <v/>
      </c>
      <c r="D6" s="20" t="str">
        <f aca="false">IF(D5="","",IFERROR(INDEX(게시물!$C$5:$C$204,MATCH(D5,게시물!$A$5:$A$204,0)),""))</f>
        <v/>
      </c>
      <c r="E6" s="20" t="str">
        <f aca="false">IF(E5="","",IFERROR(INDEX(게시물!$C$5:$C$204,MATCH(E5,게시물!$A$5:$A$204,0)),""))</f>
        <v/>
      </c>
      <c r="F6" s="20" t="str">
        <f aca="false">IF(F5="","",IFERROR(INDEX(게시물!$C$5:$C$204,MATCH(F5,게시물!$A$5:$A$204,0)),""))</f>
        <v/>
      </c>
      <c r="G6" s="21" t="str">
        <f aca="false">IF(G5="","",IFERROR(INDEX(게시물!$C$5:$C$204,MATCH(G5,게시물!$A$5:$A$204,0)),""))</f>
        <v/>
      </c>
      <c r="H6" s="21" t="str">
        <f aca="false">IF(H5="","",IFERROR(INDEX(게시물!$C$5:$C$204,MATCH(H5,게시물!$A$5:$A$204,0)),""))</f>
        <v/>
      </c>
    </row>
    <row r="7" customFormat="false" ht="42" hidden="false" customHeight="true" outlineLevel="0" collapsed="false">
      <c r="A7" s="19" t="s">
        <v>5</v>
      </c>
      <c r="B7" s="22" t="str">
        <f aca="false">IF(B5="","",IFERROR(INDEX(게시물!$D$5:$D$204,MATCH(B5,게시물!$A$5:$A$204,0)),""))</f>
        <v/>
      </c>
      <c r="C7" s="22" t="str">
        <f aca="false">IF(C5="","",IFERROR(INDEX(게시물!$D$5:$D$204,MATCH(C5,게시물!$A$5:$A$204,0)),""))</f>
        <v/>
      </c>
      <c r="D7" s="22" t="str">
        <f aca="false">IF(D5="","",IFERROR(INDEX(게시물!$D$5:$D$204,MATCH(D5,게시물!$A$5:$A$204,0)),""))</f>
        <v/>
      </c>
      <c r="E7" s="22" t="str">
        <f aca="false">IF(E5="","",IFERROR(INDEX(게시물!$D$5:$D$204,MATCH(E5,게시물!$A$5:$A$204,0)),""))</f>
        <v/>
      </c>
      <c r="F7" s="22" t="str">
        <f aca="false">IF(F5="","",IFERROR(INDEX(게시물!$D$5:$D$204,MATCH(F5,게시물!$A$5:$A$204,0)),""))</f>
        <v/>
      </c>
      <c r="G7" s="23" t="str">
        <f aca="false">IF(G5="","",IFERROR(INDEX(게시물!$D$5:$D$204,MATCH(G5,게시물!$A$5:$A$204,0)),""))</f>
        <v/>
      </c>
      <c r="H7" s="23" t="str">
        <f aca="false">IF(H5="","",IFERROR(INDEX(게시물!$D$5:$D$204,MATCH(H5,게시물!$A$5:$A$204,0)),""))</f>
        <v/>
      </c>
    </row>
    <row r="8" customFormat="false" ht="15" hidden="false" customHeight="true" outlineLevel="0" collapsed="false">
      <c r="A8" s="24" t="s">
        <v>91</v>
      </c>
      <c r="B8" s="25" t="str">
        <f aca="false">IF(B5="","",IFERROR(INDEX(게시물!$E$5:$E$204,MATCH(B5,게시물!$A$5:$A$204,0))&amp;" · "&amp;INDEX(게시물!$B$5:$B$204,MATCH(B5,게시물!$A$5:$A$204,0))&amp;IF(COUNTIF(게시물!$A$5:$A$204,B5)&gt;1," (+"&amp;(COUNTIF(게시물!$A$5:$A$204,B5)-1)&amp;")",""),""))</f>
        <v/>
      </c>
      <c r="C8" s="25" t="str">
        <f aca="false">IF(C5="","",IFERROR(INDEX(게시물!$E$5:$E$204,MATCH(C5,게시물!$A$5:$A$204,0))&amp;" · "&amp;INDEX(게시물!$B$5:$B$204,MATCH(C5,게시물!$A$5:$A$204,0))&amp;IF(COUNTIF(게시물!$A$5:$A$204,C5)&gt;1," (+"&amp;(COUNTIF(게시물!$A$5:$A$204,C5)-1)&amp;")",""),""))</f>
        <v/>
      </c>
      <c r="D8" s="25" t="str">
        <f aca="false">IF(D5="","",IFERROR(INDEX(게시물!$E$5:$E$204,MATCH(D5,게시물!$A$5:$A$204,0))&amp;" · "&amp;INDEX(게시물!$B$5:$B$204,MATCH(D5,게시물!$A$5:$A$204,0))&amp;IF(COUNTIF(게시물!$A$5:$A$204,D5)&gt;1," (+"&amp;(COUNTIF(게시물!$A$5:$A$204,D5)-1)&amp;")",""),""))</f>
        <v/>
      </c>
      <c r="E8" s="25" t="str">
        <f aca="false">IF(E5="","",IFERROR(INDEX(게시물!$E$5:$E$204,MATCH(E5,게시물!$A$5:$A$204,0))&amp;" · "&amp;INDEX(게시물!$B$5:$B$204,MATCH(E5,게시물!$A$5:$A$204,0))&amp;IF(COUNTIF(게시물!$A$5:$A$204,E5)&gt;1," (+"&amp;(COUNTIF(게시물!$A$5:$A$204,E5)-1)&amp;")",""),""))</f>
        <v/>
      </c>
      <c r="F8" s="25" t="str">
        <f aca="false">IF(F5="","",IFERROR(INDEX(게시물!$E$5:$E$204,MATCH(F5,게시물!$A$5:$A$204,0))&amp;" · "&amp;INDEX(게시물!$B$5:$B$204,MATCH(F5,게시물!$A$5:$A$204,0))&amp;IF(COUNTIF(게시물!$A$5:$A$204,F5)&gt;1," (+"&amp;(COUNTIF(게시물!$A$5:$A$204,F5)-1)&amp;")",""),""))</f>
        <v/>
      </c>
      <c r="G8" s="26" t="str">
        <f aca="false">IF(G5="","",IFERROR(INDEX(게시물!$E$5:$E$204,MATCH(G5,게시물!$A$5:$A$204,0))&amp;" · "&amp;INDEX(게시물!$B$5:$B$204,MATCH(G5,게시물!$A$5:$A$204,0))&amp;IF(COUNTIF(게시물!$A$5:$A$204,G5)&gt;1," (+"&amp;(COUNTIF(게시물!$A$5:$A$204,G5)-1)&amp;")",""),""))</f>
        <v/>
      </c>
      <c r="H8" s="26" t="str">
        <f aca="false">IF(H5="","",IFERROR(INDEX(게시물!$E$5:$E$204,MATCH(H5,게시물!$A$5:$A$204,0))&amp;" · "&amp;INDEX(게시물!$B$5:$B$204,MATCH(H5,게시물!$A$5:$A$204,0))&amp;IF(COUNTIF(게시물!$A$5:$A$204,H5)&gt;1," (+"&amp;(COUNTIF(게시물!$A$5:$A$204,H5)-1)&amp;")",""),""))</f>
        <v/>
      </c>
    </row>
    <row r="9" customFormat="false" ht="18" hidden="false" customHeight="true" outlineLevel="0" collapsed="false">
      <c r="A9" s="16" t="str">
        <f aca="false">IF(AND(MONTH((GridStart+7))&lt;&gt;SelMonth,MONTH((GridStart+7)+6)&lt;&gt;SelMonth),"",""&amp;INT(((GridStart+7)+3-DATE(YEAR((GridStart+7)+3),1,1))/7)+1&amp;"주차")</f>
        <v>45주차</v>
      </c>
      <c r="B9" s="17" t="n">
        <f aca="false">IF(MONTH((GridStart+7))=SelMonth,(GridStart+7),"")</f>
        <v>46328</v>
      </c>
      <c r="C9" s="17" t="n">
        <f aca="false">IF(MONTH((GridStart+8))=SelMonth,(GridStart+8),"")</f>
        <v>46329</v>
      </c>
      <c r="D9" s="17" t="n">
        <f aca="false">IF(MONTH((GridStart+9))=SelMonth,(GridStart+9),"")</f>
        <v>46330</v>
      </c>
      <c r="E9" s="17" t="n">
        <f aca="false">IF(MONTH((GridStart+10))=SelMonth,(GridStart+10),"")</f>
        <v>46331</v>
      </c>
      <c r="F9" s="17" t="n">
        <f aca="false">IF(MONTH((GridStart+11))=SelMonth,(GridStart+11),"")</f>
        <v>46332</v>
      </c>
      <c r="G9" s="18" t="n">
        <f aca="false">IF(MONTH((GridStart+12))=SelMonth,(GridStart+12),"")</f>
        <v>46333</v>
      </c>
      <c r="H9" s="18" t="n">
        <f aca="false">IF(MONTH((GridStart+13))=SelMonth,(GridStart+13),"")</f>
        <v>46334</v>
      </c>
    </row>
    <row r="10" customFormat="false" ht="15" hidden="false" customHeight="true" outlineLevel="0" collapsed="false">
      <c r="A10" s="19" t="s">
        <v>90</v>
      </c>
      <c r="B10" s="20" t="str">
        <f aca="false">IF(B9="","",IFERROR(INDEX(게시물!$C$5:$C$204,MATCH(B9,게시물!$A$5:$A$204,0)),""))</f>
        <v>실무 노하우</v>
      </c>
      <c r="C10" s="20" t="str">
        <f aca="false">IF(C9="","",IFERROR(INDEX(게시물!$C$5:$C$204,MATCH(C9,게시물!$A$5:$A$204,0)),""))</f>
        <v>실무 노하우</v>
      </c>
      <c r="D10" s="20" t="str">
        <f aca="false">IF(D9="","",IFERROR(INDEX(게시물!$C$5:$C$204,MATCH(D9,게시물!$A$5:$A$204,0)),""))</f>
        <v>업계 소식</v>
      </c>
      <c r="E10" s="20" t="str">
        <f aca="false">IF(E9="","",IFERROR(INDEX(게시물!$C$5:$C$204,MATCH(E9,게시물!$A$5:$A$204,0)),""))</f>
        <v>비하인드</v>
      </c>
      <c r="F10" s="20" t="str">
        <f aca="false">IF(F9="","",IFERROR(INDEX(게시물!$C$5:$C$204,MATCH(F9,게시물!$A$5:$A$204,0)),""))</f>
        <v/>
      </c>
      <c r="G10" s="21" t="str">
        <f aca="false">IF(G9="","",IFERROR(INDEX(게시물!$C$5:$C$204,MATCH(G9,게시물!$A$5:$A$204,0)),""))</f>
        <v>할인·이벤트</v>
      </c>
      <c r="H10" s="21" t="str">
        <f aca="false">IF(H9="","",IFERROR(INDEX(게시물!$C$5:$C$204,MATCH(H9,게시물!$A$5:$A$204,0)),""))</f>
        <v/>
      </c>
    </row>
    <row r="11" customFormat="false" ht="42" hidden="false" customHeight="true" outlineLevel="0" collapsed="false">
      <c r="A11" s="19" t="s">
        <v>5</v>
      </c>
      <c r="B11" s="22" t="str">
        <f aca="false">IF(B9="","",IFERROR(INDEX(게시물!$D$5:$D$204,MATCH(B9,게시물!$A$5:$A$204,0)),""))</f>
        <v>니트 보풀 관리 요령 5가지</v>
      </c>
      <c r="C11" s="22" t="str">
        <f aca="false">IF(C9="","",IFERROR(INDEX(게시물!$D$5:$D$204,MATCH(C9,게시물!$A$5:$A$204,0)),""))</f>
        <v>신제품 소재 고르는 법</v>
      </c>
      <c r="D11" s="22" t="str">
        <f aca="false">IF(D9="","",IFERROR(INDEX(게시물!$D$5:$D$204,MATCH(D9,게시물!$A$5:$A$204,0)),""))</f>
        <v>올겨울 아우터 트렌드 한 줄 정리</v>
      </c>
      <c r="E11" s="22" t="str">
        <f aca="false">IF(E9="","",IFERROR(INDEX(게시물!$D$5:$D$204,MATCH(E9,게시물!$A$5:$A$204,0)),""))</f>
        <v>촬영 현장 스케치</v>
      </c>
      <c r="F11" s="22" t="str">
        <f aca="false">IF(F9="","",IFERROR(INDEX(게시물!$D$5:$D$204,MATCH(F9,게시물!$A$5:$A$204,0)),""))</f>
        <v/>
      </c>
      <c r="G11" s="23" t="str">
        <f aca="false">IF(G9="","",IFERROR(INDEX(게시물!$D$5:$D$204,MATCH(G9,게시물!$A$5:$A$204,0)),""))</f>
        <v>주말 한정 이벤트 안내</v>
      </c>
      <c r="H11" s="23" t="str">
        <f aca="false">IF(H9="","",IFERROR(INDEX(게시물!$D$5:$D$204,MATCH(H9,게시물!$A$5:$A$204,0)),""))</f>
        <v/>
      </c>
    </row>
    <row r="12" customFormat="false" ht="15" hidden="false" customHeight="true" outlineLevel="0" collapsed="false">
      <c r="A12" s="24" t="s">
        <v>91</v>
      </c>
      <c r="B12" s="25" t="str">
        <f aca="false">IF(B9="","",IFERROR(INDEX(게시물!$E$5:$E$204,MATCH(B9,게시물!$A$5:$A$204,0))&amp;" · "&amp;INDEX(게시물!$B$5:$B$204,MATCH(B9,게시물!$A$5:$A$204,0))&amp;IF(COUNTIF(게시물!$A$5:$A$204,B9)&gt;1," (+"&amp;(COUNTIF(게시물!$A$5:$A$204,B9)-1)&amp;")",""),""))</f>
        <v>캐러셀 · 인스타그램</v>
      </c>
      <c r="C12" s="25" t="str">
        <f aca="false">IF(C9="","",IFERROR(INDEX(게시물!$E$5:$E$204,MATCH(C9,게시물!$A$5:$A$204,0))&amp;" · "&amp;INDEX(게시물!$B$5:$B$204,MATCH(C9,게시물!$A$5:$A$204,0))&amp;IF(COUNTIF(게시물!$A$5:$A$204,C9)&gt;1," (+"&amp;(COUNTIF(게시물!$A$5:$A$204,C9)-1)&amp;")",""),""))</f>
        <v>캐러셀 · 인스타그램</v>
      </c>
      <c r="D12" s="25" t="str">
        <f aca="false">IF(D9="","",IFERROR(INDEX(게시물!$E$5:$E$204,MATCH(D9,게시물!$A$5:$A$204,0))&amp;" · "&amp;INDEX(게시물!$B$5:$B$204,MATCH(D9,게시물!$A$5:$A$204,0))&amp;IF(COUNTIF(게시물!$A$5:$A$204,D9)&gt;1," (+"&amp;(COUNTIF(게시물!$A$5:$A$204,D9)-1)&amp;")",""),""))</f>
        <v>텍스트 · 스레드</v>
      </c>
      <c r="E12" s="25" t="str">
        <f aca="false">IF(E9="","",IFERROR(INDEX(게시물!$E$5:$E$204,MATCH(E9,게시물!$A$5:$A$204,0))&amp;" · "&amp;INDEX(게시물!$B$5:$B$204,MATCH(E9,게시물!$A$5:$A$204,0))&amp;IF(COUNTIF(게시물!$A$5:$A$204,E9)&gt;1," (+"&amp;(COUNTIF(게시물!$A$5:$A$204,E9)-1)&amp;")",""),""))</f>
        <v>릴스·쇼츠 · 유튜브</v>
      </c>
      <c r="F12" s="25" t="str">
        <f aca="false">IF(F9="","",IFERROR(INDEX(게시물!$E$5:$E$204,MATCH(F9,게시물!$A$5:$A$204,0))&amp;" · "&amp;INDEX(게시물!$B$5:$B$204,MATCH(F9,게시물!$A$5:$A$204,0))&amp;IF(COUNTIF(게시물!$A$5:$A$204,F9)&gt;1," (+"&amp;(COUNTIF(게시물!$A$5:$A$204,F9)-1)&amp;")",""),""))</f>
        <v/>
      </c>
      <c r="G12" s="26" t="str">
        <f aca="false">IF(G9="","",IFERROR(INDEX(게시물!$E$5:$E$204,MATCH(G9,게시물!$A$5:$A$204,0))&amp;" · "&amp;INDEX(게시물!$B$5:$B$204,MATCH(G9,게시물!$A$5:$A$204,0))&amp;IF(COUNTIF(게시물!$A$5:$A$204,G9)&gt;1," (+"&amp;(COUNTIF(게시물!$A$5:$A$204,G9)-1)&amp;")",""),""))</f>
        <v>이미지 · 페이스북</v>
      </c>
      <c r="H12" s="26" t="str">
        <f aca="false">IF(H9="","",IFERROR(INDEX(게시물!$E$5:$E$204,MATCH(H9,게시물!$A$5:$A$204,0))&amp;" · "&amp;INDEX(게시물!$B$5:$B$204,MATCH(H9,게시물!$A$5:$A$204,0))&amp;IF(COUNTIF(게시물!$A$5:$A$204,H9)&gt;1," (+"&amp;(COUNTIF(게시물!$A$5:$A$204,H9)-1)&amp;")",""),""))</f>
        <v/>
      </c>
    </row>
    <row r="13" customFormat="false" ht="18" hidden="false" customHeight="true" outlineLevel="0" collapsed="false">
      <c r="A13" s="16" t="str">
        <f aca="false">IF(AND(MONTH((GridStart+14))&lt;&gt;SelMonth,MONTH((GridStart+14)+6)&lt;&gt;SelMonth),"",""&amp;INT(((GridStart+14)+3-DATE(YEAR((GridStart+14)+3),1,1))/7)+1&amp;"주차")</f>
        <v>46주차</v>
      </c>
      <c r="B13" s="17" t="n">
        <f aca="false">IF(MONTH((GridStart+14))=SelMonth,(GridStart+14),"")</f>
        <v>46335</v>
      </c>
      <c r="C13" s="17" t="n">
        <f aca="false">IF(MONTH((GridStart+15))=SelMonth,(GridStart+15),"")</f>
        <v>46336</v>
      </c>
      <c r="D13" s="17" t="n">
        <f aca="false">IF(MONTH((GridStart+16))=SelMonth,(GridStart+16),"")</f>
        <v>46337</v>
      </c>
      <c r="E13" s="17" t="n">
        <f aca="false">IF(MONTH((GridStart+17))=SelMonth,(GridStart+17),"")</f>
        <v>46338</v>
      </c>
      <c r="F13" s="17" t="n">
        <f aca="false">IF(MONTH((GridStart+18))=SelMonth,(GridStart+18),"")</f>
        <v>46339</v>
      </c>
      <c r="G13" s="18" t="n">
        <f aca="false">IF(MONTH((GridStart+19))=SelMonth,(GridStart+19),"")</f>
        <v>46340</v>
      </c>
      <c r="H13" s="18" t="n">
        <f aca="false">IF(MONTH((GridStart+20))=SelMonth,(GridStart+20),"")</f>
        <v>46341</v>
      </c>
    </row>
    <row r="14" customFormat="false" ht="15" hidden="false" customHeight="true" outlineLevel="0" collapsed="false">
      <c r="A14" s="19" t="s">
        <v>90</v>
      </c>
      <c r="B14" s="20" t="str">
        <f aca="false">IF(B13="","",IFERROR(INDEX(게시물!$C$5:$C$204,MATCH(B13,게시물!$A$5:$A$204,0)),""))</f>
        <v>실무 노하우</v>
      </c>
      <c r="C14" s="20" t="str">
        <f aca="false">IF(C13="","",IFERROR(INDEX(게시물!$C$5:$C$204,MATCH(C13,게시물!$A$5:$A$204,0)),""))</f>
        <v>비하인드</v>
      </c>
      <c r="D14" s="20" t="str">
        <f aca="false">IF(D13="","",IFERROR(INDEX(게시물!$C$5:$C$204,MATCH(D13,게시물!$A$5:$A$204,0)),""))</f>
        <v/>
      </c>
      <c r="E14" s="20" t="str">
        <f aca="false">IF(E13="","",IFERROR(INDEX(게시물!$C$5:$C$204,MATCH(E13,게시물!$A$5:$A$204,0)),""))</f>
        <v>실무 노하우</v>
      </c>
      <c r="F14" s="20" t="str">
        <f aca="false">IF(F13="","",IFERROR(INDEX(게시물!$C$5:$C$204,MATCH(F13,게시물!$A$5:$A$204,0)),""))</f>
        <v/>
      </c>
      <c r="G14" s="21" t="str">
        <f aca="false">IF(G13="","",IFERROR(INDEX(게시물!$C$5:$C$204,MATCH(G13,게시물!$A$5:$A$204,0)),""))</f>
        <v>비하인드</v>
      </c>
      <c r="H14" s="21" t="str">
        <f aca="false">IF(H13="","",IFERROR(INDEX(게시물!$C$5:$C$204,MATCH(H13,게시물!$A$5:$A$204,0)),""))</f>
        <v/>
      </c>
    </row>
    <row r="15" customFormat="false" ht="42" hidden="false" customHeight="true" outlineLevel="0" collapsed="false">
      <c r="A15" s="19" t="s">
        <v>5</v>
      </c>
      <c r="B15" s="22" t="str">
        <f aca="false">IF(B13="","",IFERROR(INDEX(게시물!$D$5:$D$204,MATCH(B13,게시물!$A$5:$A$204,0)),""))</f>
        <v>체형별 코트 기장 고르는 법</v>
      </c>
      <c r="C15" s="22" t="str">
        <f aca="false">IF(C13="","",IFERROR(INDEX(게시물!$D$5:$D$204,MATCH(C13,게시물!$A$5:$A$204,0)),""))</f>
        <v>2인 마케팅 팀의 주간 회의 방식</v>
      </c>
      <c r="D15" s="22" t="str">
        <f aca="false">IF(D13="","",IFERROR(INDEX(게시물!$D$5:$D$204,MATCH(D13,게시물!$A$5:$A$204,0)),""))</f>
        <v/>
      </c>
      <c r="E15" s="22" t="str">
        <f aca="false">IF(E13="","",IFERROR(INDEX(게시물!$D$5:$D$204,MATCH(E13,게시물!$A$5:$A$204,0)),""))</f>
        <v>패딩 세탁 30초 요약</v>
      </c>
      <c r="F15" s="22" t="str">
        <f aca="false">IF(F13="","",IFERROR(INDEX(게시물!$D$5:$D$204,MATCH(F13,게시물!$A$5:$A$204,0)),""))</f>
        <v/>
      </c>
      <c r="G15" s="23" t="str">
        <f aca="false">IF(G13="","",IFERROR(INDEX(게시물!$D$5:$D$204,MATCH(G13,게시물!$A$5:$A$204,0)),""))</f>
        <v>포장실의 하루</v>
      </c>
      <c r="H15" s="23" t="str">
        <f aca="false">IF(H13="","",IFERROR(INDEX(게시물!$D$5:$D$204,MATCH(H13,게시물!$A$5:$A$204,0)),""))</f>
        <v/>
      </c>
    </row>
    <row r="16" customFormat="false" ht="15" hidden="false" customHeight="true" outlineLevel="0" collapsed="false">
      <c r="A16" s="24" t="s">
        <v>91</v>
      </c>
      <c r="B16" s="25" t="str">
        <f aca="false">IF(B13="","",IFERROR(INDEX(게시물!$E$5:$E$204,MATCH(B13,게시물!$A$5:$A$204,0))&amp;" · "&amp;INDEX(게시물!$B$5:$B$204,MATCH(B13,게시물!$A$5:$A$204,0))&amp;IF(COUNTIF(게시물!$A$5:$A$204,B13)&gt;1," (+"&amp;(COUNTIF(게시물!$A$5:$A$204,B13)-1)&amp;")",""),""))</f>
        <v>캐러셀 · 인스타그램</v>
      </c>
      <c r="C16" s="25" t="str">
        <f aca="false">IF(C13="","",IFERROR(INDEX(게시물!$E$5:$E$204,MATCH(C13,게시물!$A$5:$A$204,0))&amp;" · "&amp;INDEX(게시물!$B$5:$B$204,MATCH(C13,게시물!$A$5:$A$204,0))&amp;IF(COUNTIF(게시물!$A$5:$A$204,C13)&gt;1," (+"&amp;(COUNTIF(게시물!$A$5:$A$204,C13)-1)&amp;")",""),""))</f>
        <v>텍스트 · 링크드인</v>
      </c>
      <c r="D16" s="25" t="str">
        <f aca="false">IF(D13="","",IFERROR(INDEX(게시물!$E$5:$E$204,MATCH(D13,게시물!$A$5:$A$204,0))&amp;" · "&amp;INDEX(게시물!$B$5:$B$204,MATCH(D13,게시물!$A$5:$A$204,0))&amp;IF(COUNTIF(게시물!$A$5:$A$204,D13)&gt;1," (+"&amp;(COUNTIF(게시물!$A$5:$A$204,D13)-1)&amp;")",""),""))</f>
        <v/>
      </c>
      <c r="E16" s="25" t="str">
        <f aca="false">IF(E13="","",IFERROR(INDEX(게시물!$E$5:$E$204,MATCH(E13,게시물!$A$5:$A$204,0))&amp;" · "&amp;INDEX(게시물!$B$5:$B$204,MATCH(E13,게시물!$A$5:$A$204,0))&amp;IF(COUNTIF(게시물!$A$5:$A$204,E13)&gt;1," (+"&amp;(COUNTIF(게시물!$A$5:$A$204,E13)-1)&amp;")",""),""))</f>
        <v>릴스·쇼츠 · 틱톡</v>
      </c>
      <c r="F16" s="25" t="str">
        <f aca="false">IF(F13="","",IFERROR(INDEX(게시물!$E$5:$E$204,MATCH(F13,게시물!$A$5:$A$204,0))&amp;" · "&amp;INDEX(게시물!$B$5:$B$204,MATCH(F13,게시물!$A$5:$A$204,0))&amp;IF(COUNTIF(게시물!$A$5:$A$204,F13)&gt;1," (+"&amp;(COUNTIF(게시물!$A$5:$A$204,F13)-1)&amp;")",""),""))</f>
        <v/>
      </c>
      <c r="G16" s="26" t="str">
        <f aca="false">IF(G13="","",IFERROR(INDEX(게시물!$E$5:$E$204,MATCH(G13,게시물!$A$5:$A$204,0))&amp;" · "&amp;INDEX(게시물!$B$5:$B$204,MATCH(G13,게시물!$A$5:$A$204,0))&amp;IF(COUNTIF(게시물!$A$5:$A$204,G13)&gt;1," (+"&amp;(COUNTIF(게시물!$A$5:$A$204,G13)-1)&amp;")",""),""))</f>
        <v>릴스·쇼츠 · 인스타그램</v>
      </c>
      <c r="H16" s="26" t="str">
        <f aca="false">IF(H13="","",IFERROR(INDEX(게시물!$E$5:$E$204,MATCH(H13,게시물!$A$5:$A$204,0))&amp;" · "&amp;INDEX(게시물!$B$5:$B$204,MATCH(H13,게시물!$A$5:$A$204,0))&amp;IF(COUNTIF(게시물!$A$5:$A$204,H13)&gt;1," (+"&amp;(COUNTIF(게시물!$A$5:$A$204,H13)-1)&amp;")",""),""))</f>
        <v/>
      </c>
    </row>
    <row r="17" customFormat="false" ht="18" hidden="false" customHeight="true" outlineLevel="0" collapsed="false">
      <c r="A17" s="16" t="str">
        <f aca="false">IF(AND(MONTH((GridStart+21))&lt;&gt;SelMonth,MONTH((GridStart+21)+6)&lt;&gt;SelMonth),"",""&amp;INT(((GridStart+21)+3-DATE(YEAR((GridStart+21)+3),1,1))/7)+1&amp;"주차")</f>
        <v>47주차</v>
      </c>
      <c r="B17" s="17" t="n">
        <f aca="false">IF(MONTH((GridStart+21))=SelMonth,(GridStart+21),"")</f>
        <v>46342</v>
      </c>
      <c r="C17" s="17" t="n">
        <f aca="false">IF(MONTH((GridStart+22))=SelMonth,(GridStart+22),"")</f>
        <v>46343</v>
      </c>
      <c r="D17" s="17" t="n">
        <f aca="false">IF(MONTH((GridStart+23))=SelMonth,(GridStart+23),"")</f>
        <v>46344</v>
      </c>
      <c r="E17" s="17" t="n">
        <f aca="false">IF(MONTH((GridStart+24))=SelMonth,(GridStart+24),"")</f>
        <v>46345</v>
      </c>
      <c r="F17" s="17" t="n">
        <f aca="false">IF(MONTH((GridStart+25))=SelMonth,(GridStart+25),"")</f>
        <v>46346</v>
      </c>
      <c r="G17" s="18" t="n">
        <f aca="false">IF(MONTH((GridStart+26))=SelMonth,(GridStart+26),"")</f>
        <v>46347</v>
      </c>
      <c r="H17" s="18" t="n">
        <f aca="false">IF(MONTH((GridStart+27))=SelMonth,(GridStart+27),"")</f>
        <v>46348</v>
      </c>
    </row>
    <row r="18" customFormat="false" ht="15" hidden="false" customHeight="true" outlineLevel="0" collapsed="false">
      <c r="A18" s="19" t="s">
        <v>90</v>
      </c>
      <c r="B18" s="20" t="str">
        <f aca="false">IF(B17="","",IFERROR(INDEX(게시물!$C$5:$C$204,MATCH(B17,게시물!$A$5:$A$204,0)),""))</f>
        <v>실무 노하우</v>
      </c>
      <c r="C18" s="20" t="str">
        <f aca="false">IF(C17="","",IFERROR(INDEX(게시물!$C$5:$C$204,MATCH(C17,게시물!$A$5:$A$204,0)),""))</f>
        <v>실무 노하우</v>
      </c>
      <c r="D18" s="20" t="str">
        <f aca="false">IF(D17="","",IFERROR(INDEX(게시물!$C$5:$C$204,MATCH(D17,게시물!$A$5:$A$204,0)),""))</f>
        <v>할인·이벤트</v>
      </c>
      <c r="E18" s="20" t="str">
        <f aca="false">IF(E17="","",IFERROR(INDEX(게시물!$C$5:$C$204,MATCH(E17,게시물!$A$5:$A$204,0)),""))</f>
        <v>비하인드</v>
      </c>
      <c r="F18" s="20" t="str">
        <f aca="false">IF(F17="","",IFERROR(INDEX(게시물!$C$5:$C$204,MATCH(F17,게시물!$A$5:$A$204,0)),""))</f>
        <v/>
      </c>
      <c r="G18" s="21" t="str">
        <f aca="false">IF(G17="","",IFERROR(INDEX(게시물!$C$5:$C$204,MATCH(G17,게시물!$A$5:$A$204,0)),""))</f>
        <v>비하인드</v>
      </c>
      <c r="H18" s="21" t="str">
        <f aca="false">IF(H17="","",IFERROR(INDEX(게시물!$C$5:$C$204,MATCH(H17,게시물!$A$5:$A$204,0)),""))</f>
        <v/>
      </c>
    </row>
    <row r="19" customFormat="false" ht="42" hidden="false" customHeight="true" outlineLevel="0" collapsed="false">
      <c r="A19" s="19" t="s">
        <v>5</v>
      </c>
      <c r="B19" s="22" t="str">
        <f aca="false">IF(B17="","",IFERROR(INDEX(게시물!$D$5:$D$204,MATCH(B17,게시물!$A$5:$A$204,0)),""))</f>
        <v>니트 사이즈 표 보는 법</v>
      </c>
      <c r="C19" s="22" t="str">
        <f aca="false">IF(C17="","",IFERROR(INDEX(게시물!$D$5:$D$204,MATCH(C17,게시물!$A$5:$A$204,0)),""))</f>
        <v>겨울 레이어드 코디 3가지</v>
      </c>
      <c r="D19" s="22" t="str">
        <f aca="false">IF(D17="","",IFERROR(INDEX(게시물!$D$5:$D$204,MATCH(D17,게시물!$A$5:$A$204,0)),""))</f>
        <v>신제품 출시: 울 블렌드 코트</v>
      </c>
      <c r="E19" s="22" t="str">
        <f aca="false">IF(E17="","",IFERROR(INDEX(게시물!$D$5:$D$204,MATCH(E17,게시물!$A$5:$A$204,0)),""))</f>
        <v>디자이너가 꼽은 이번 시즌 원단</v>
      </c>
      <c r="F19" s="22" t="str">
        <f aca="false">IF(F17="","",IFERROR(INDEX(게시물!$D$5:$D$204,MATCH(F17,게시물!$A$5:$A$204,0)),""))</f>
        <v/>
      </c>
      <c r="G19" s="23" t="str">
        <f aca="false">IF(G17="","",IFERROR(INDEX(게시물!$D$5:$D$204,MATCH(G17,게시물!$A$5:$A$204,0)),""))</f>
        <v>샘플 수정 전·후 비교</v>
      </c>
      <c r="H19" s="23" t="str">
        <f aca="false">IF(H17="","",IFERROR(INDEX(게시물!$D$5:$D$204,MATCH(H17,게시물!$A$5:$A$204,0)),""))</f>
        <v/>
      </c>
    </row>
    <row r="20" customFormat="false" ht="15" hidden="false" customHeight="true" outlineLevel="0" collapsed="false">
      <c r="A20" s="24" t="s">
        <v>91</v>
      </c>
      <c r="B20" s="25" t="str">
        <f aca="false">IF(B17="","",IFERROR(INDEX(게시물!$E$5:$E$204,MATCH(B17,게시물!$A$5:$A$204,0))&amp;" · "&amp;INDEX(게시물!$B$5:$B$204,MATCH(B17,게시물!$A$5:$A$204,0))&amp;IF(COUNTIF(게시물!$A$5:$A$204,B17)&gt;1," (+"&amp;(COUNTIF(게시물!$A$5:$A$204,B17)-1)&amp;")",""),""))</f>
        <v>이미지 · 페이스북</v>
      </c>
      <c r="C20" s="25" t="str">
        <f aca="false">IF(C17="","",IFERROR(INDEX(게시물!$E$5:$E$204,MATCH(C17,게시물!$A$5:$A$204,0))&amp;" · "&amp;INDEX(게시물!$B$5:$B$204,MATCH(C17,게시물!$A$5:$A$204,0))&amp;IF(COUNTIF(게시물!$A$5:$A$204,C17)&gt;1," (+"&amp;(COUNTIF(게시물!$A$5:$A$204,C17)-1)&amp;")",""),""))</f>
        <v>동영상 · 유튜브</v>
      </c>
      <c r="D20" s="25" t="str">
        <f aca="false">IF(D17="","",IFERROR(INDEX(게시물!$E$5:$E$204,MATCH(D17,게시물!$A$5:$A$204,0))&amp;" · "&amp;INDEX(게시물!$B$5:$B$204,MATCH(D17,게시물!$A$5:$A$204,0))&amp;IF(COUNTIF(게시물!$A$5:$A$204,D17)&gt;1," (+"&amp;(COUNTIF(게시물!$A$5:$A$204,D17)-1)&amp;")",""),""))</f>
        <v>캐러셀 · 인스타그램</v>
      </c>
      <c r="E20" s="25" t="str">
        <f aca="false">IF(E17="","",IFERROR(INDEX(게시물!$E$5:$E$204,MATCH(E17,게시물!$A$5:$A$204,0))&amp;" · "&amp;INDEX(게시물!$B$5:$B$204,MATCH(E17,게시물!$A$5:$A$204,0))&amp;IF(COUNTIF(게시물!$A$5:$A$204,E17)&gt;1," (+"&amp;(COUNTIF(게시물!$A$5:$A$204,E17)-1)&amp;")",""),""))</f>
        <v>텍스트 · 스레드</v>
      </c>
      <c r="F20" s="25" t="str">
        <f aca="false">IF(F17="","",IFERROR(INDEX(게시물!$E$5:$E$204,MATCH(F17,게시물!$A$5:$A$204,0))&amp;" · "&amp;INDEX(게시물!$B$5:$B$204,MATCH(F17,게시물!$A$5:$A$204,0))&amp;IF(COUNTIF(게시물!$A$5:$A$204,F17)&gt;1," (+"&amp;(COUNTIF(게시물!$A$5:$A$204,F17)-1)&amp;")",""),""))</f>
        <v/>
      </c>
      <c r="G20" s="26" t="str">
        <f aca="false">IF(G17="","",IFERROR(INDEX(게시물!$E$5:$E$204,MATCH(G17,게시물!$A$5:$A$204,0))&amp;" · "&amp;INDEX(게시물!$B$5:$B$204,MATCH(G17,게시물!$A$5:$A$204,0))&amp;IF(COUNTIF(게시물!$A$5:$A$204,G17)&gt;1," (+"&amp;(COUNTIF(게시물!$A$5:$A$204,G17)-1)&amp;")",""),""))</f>
        <v>릴스·쇼츠 · 틱톡</v>
      </c>
      <c r="H20" s="26" t="str">
        <f aca="false">IF(H17="","",IFERROR(INDEX(게시물!$E$5:$E$204,MATCH(H17,게시물!$A$5:$A$204,0))&amp;" · "&amp;INDEX(게시물!$B$5:$B$204,MATCH(H17,게시물!$A$5:$A$204,0))&amp;IF(COUNTIF(게시물!$A$5:$A$204,H17)&gt;1," (+"&amp;(COUNTIF(게시물!$A$5:$A$204,H17)-1)&amp;")",""),""))</f>
        <v/>
      </c>
    </row>
    <row r="21" customFormat="false" ht="18" hidden="false" customHeight="true" outlineLevel="0" collapsed="false">
      <c r="A21" s="16" t="str">
        <f aca="false">IF(AND(MONTH((GridStart+28))&lt;&gt;SelMonth,MONTH((GridStart+28)+6)&lt;&gt;SelMonth),"",""&amp;INT(((GridStart+28)+3-DATE(YEAR((GridStart+28)+3),1,1))/7)+1&amp;"주차")</f>
        <v>48주차</v>
      </c>
      <c r="B21" s="17" t="n">
        <f aca="false">IF(MONTH((GridStart+28))=SelMonth,(GridStart+28),"")</f>
        <v>46349</v>
      </c>
      <c r="C21" s="17" t="n">
        <f aca="false">IF(MONTH((GridStart+29))=SelMonth,(GridStart+29),"")</f>
        <v>46350</v>
      </c>
      <c r="D21" s="17" t="n">
        <f aca="false">IF(MONTH((GridStart+30))=SelMonth,(GridStart+30),"")</f>
        <v>46351</v>
      </c>
      <c r="E21" s="17" t="n">
        <f aca="false">IF(MONTH((GridStart+31))=SelMonth,(GridStart+31),"")</f>
        <v>46352</v>
      </c>
      <c r="F21" s="17" t="n">
        <f aca="false">IF(MONTH((GridStart+32))=SelMonth,(GridStart+32),"")</f>
        <v>46353</v>
      </c>
      <c r="G21" s="18" t="n">
        <f aca="false">IF(MONTH((GridStart+33))=SelMonth,(GridStart+33),"")</f>
        <v>46354</v>
      </c>
      <c r="H21" s="18" t="n">
        <f aca="false">IF(MONTH((GridStart+34))=SelMonth,(GridStart+34),"")</f>
        <v>46355</v>
      </c>
    </row>
    <row r="22" customFormat="false" ht="15" hidden="false" customHeight="true" outlineLevel="0" collapsed="false">
      <c r="A22" s="19" t="s">
        <v>90</v>
      </c>
      <c r="B22" s="20" t="str">
        <f aca="false">IF(B21="","",IFERROR(INDEX(게시물!$C$5:$C$204,MATCH(B21,게시물!$A$5:$A$204,0)),""))</f>
        <v>업계 소식</v>
      </c>
      <c r="C22" s="20" t="str">
        <f aca="false">IF(C21="","",IFERROR(INDEX(게시물!$C$5:$C$204,MATCH(C21,게시물!$A$5:$A$204,0)),""))</f>
        <v>할인·이벤트</v>
      </c>
      <c r="D22" s="20" t="str">
        <f aca="false">IF(D21="","",IFERROR(INDEX(게시물!$C$5:$C$204,MATCH(D21,게시물!$A$5:$A$204,0)),""))</f>
        <v>비하인드</v>
      </c>
      <c r="E22" s="20" t="str">
        <f aca="false">IF(E21="","",IFERROR(INDEX(게시물!$C$5:$C$204,MATCH(E21,게시물!$A$5:$A$204,0)),""))</f>
        <v>실무 노하우</v>
      </c>
      <c r="F22" s="20" t="str">
        <f aca="false">IF(F21="","",IFERROR(INDEX(게시물!$C$5:$C$204,MATCH(F21,게시물!$A$5:$A$204,0)),""))</f>
        <v/>
      </c>
      <c r="G22" s="21" t="str">
        <f aca="false">IF(G21="","",IFERROR(INDEX(게시물!$C$5:$C$204,MATCH(G21,게시물!$A$5:$A$204,0)),""))</f>
        <v>실무 노하우</v>
      </c>
      <c r="H22" s="21" t="str">
        <f aca="false">IF(H21="","",IFERROR(INDEX(게시물!$C$5:$C$204,MATCH(H21,게시물!$A$5:$A$204,0)),""))</f>
        <v/>
      </c>
    </row>
    <row r="23" customFormat="false" ht="42" hidden="false" customHeight="true" outlineLevel="0" collapsed="false">
      <c r="A23" s="19" t="s">
        <v>5</v>
      </c>
      <c r="B23" s="22" t="str">
        <f aca="false">IF(B21="","",IFERROR(INDEX(게시물!$D$5:$D$204,MATCH(B21,게시물!$A$5:$A$204,0)),""))</f>
        <v>온라인 의류 반품 이슈 정리</v>
      </c>
      <c r="C23" s="22" t="str">
        <f aca="false">IF(C21="","",IFERROR(INDEX(게시물!$D$5:$D$204,MATCH(C21,게시물!$A$5:$A$204,0)),""))</f>
        <v>신규 회원 첫 구매 쿠폰</v>
      </c>
      <c r="D23" s="22" t="str">
        <f aca="false">IF(D21="","",IFERROR(INDEX(게시물!$D$5:$D$204,MATCH(D21,게시물!$A$5:$A$204,0)),""))</f>
        <v>고객 후기 모음</v>
      </c>
      <c r="E23" s="22" t="str">
        <f aca="false">IF(E21="","",IFERROR(INDEX(게시물!$D$5:$D$204,MATCH(E21,게시물!$A$5:$A$204,0)),""))</f>
        <v>코트 오래 입는 보관법</v>
      </c>
      <c r="F23" s="22" t="str">
        <f aca="false">IF(F21="","",IFERROR(INDEX(게시물!$D$5:$D$204,MATCH(F21,게시물!$A$5:$A$204,0)),""))</f>
        <v/>
      </c>
      <c r="G23" s="23" t="str">
        <f aca="false">IF(G21="","",IFERROR(INDEX(게시물!$D$5:$D$204,MATCH(G21,게시물!$A$5:$A$204,0)),""))</f>
        <v>니트·코트 겨울 보관 체크리스트</v>
      </c>
      <c r="H23" s="23" t="str">
        <f aca="false">IF(H21="","",IFERROR(INDEX(게시물!$D$5:$D$204,MATCH(H21,게시물!$A$5:$A$204,0)),""))</f>
        <v/>
      </c>
    </row>
    <row r="24" customFormat="false" ht="15" hidden="false" customHeight="true" outlineLevel="0" collapsed="false">
      <c r="A24" s="24" t="s">
        <v>91</v>
      </c>
      <c r="B24" s="25" t="str">
        <f aca="false">IF(B21="","",IFERROR(INDEX(게시물!$E$5:$E$204,MATCH(B21,게시물!$A$5:$A$204,0))&amp;" · "&amp;INDEX(게시물!$B$5:$B$204,MATCH(B21,게시물!$A$5:$A$204,0))&amp;IF(COUNTIF(게시물!$A$5:$A$204,B21)&gt;1," (+"&amp;(COUNTIF(게시물!$A$5:$A$204,B21)-1)&amp;")",""),""))</f>
        <v>캐러셀 · 링크드인</v>
      </c>
      <c r="C24" s="25" t="str">
        <f aca="false">IF(C21="","",IFERROR(INDEX(게시물!$E$5:$E$204,MATCH(C21,게시물!$A$5:$A$204,0))&amp;" · "&amp;INDEX(게시물!$B$5:$B$204,MATCH(C21,게시물!$A$5:$A$204,0))&amp;IF(COUNTIF(게시물!$A$5:$A$204,C21)&gt;1," (+"&amp;(COUNTIF(게시물!$A$5:$A$204,C21)-1)&amp;")",""),""))</f>
        <v>이미지 · 인스타그램</v>
      </c>
      <c r="D24" s="25" t="str">
        <f aca="false">IF(D21="","",IFERROR(INDEX(게시물!$E$5:$E$204,MATCH(D21,게시물!$A$5:$A$204,0))&amp;" · "&amp;INDEX(게시물!$B$5:$B$204,MATCH(D21,게시물!$A$5:$A$204,0))&amp;IF(COUNTIF(게시물!$A$5:$A$204,D21)&gt;1," (+"&amp;(COUNTIF(게시물!$A$5:$A$204,D21)-1)&amp;")",""),""))</f>
        <v>이미지 · 페이스북</v>
      </c>
      <c r="E24" s="25" t="str">
        <f aca="false">IF(E21="","",IFERROR(INDEX(게시물!$E$5:$E$204,MATCH(E21,게시물!$A$5:$A$204,0))&amp;" · "&amp;INDEX(게시물!$B$5:$B$204,MATCH(E21,게시물!$A$5:$A$204,0))&amp;IF(COUNTIF(게시물!$A$5:$A$204,E21)&gt;1," (+"&amp;(COUNTIF(게시물!$A$5:$A$204,E21)-1)&amp;")",""),""))</f>
        <v>릴스·쇼츠 · 유튜브</v>
      </c>
      <c r="F24" s="25" t="str">
        <f aca="false">IF(F21="","",IFERROR(INDEX(게시물!$E$5:$E$204,MATCH(F21,게시물!$A$5:$A$204,0))&amp;" · "&amp;INDEX(게시물!$B$5:$B$204,MATCH(F21,게시물!$A$5:$A$204,0))&amp;IF(COUNTIF(게시물!$A$5:$A$204,F21)&gt;1," (+"&amp;(COUNTIF(게시물!$A$5:$A$204,F21)-1)&amp;")",""),""))</f>
        <v/>
      </c>
      <c r="G24" s="26" t="str">
        <f aca="false">IF(G21="","",IFERROR(INDEX(게시물!$E$5:$E$204,MATCH(G21,게시물!$A$5:$A$204,0))&amp;" · "&amp;INDEX(게시물!$B$5:$B$204,MATCH(G21,게시물!$A$5:$A$204,0))&amp;IF(COUNTIF(게시물!$A$5:$A$204,G21)&gt;1," (+"&amp;(COUNTIF(게시물!$A$5:$A$204,G21)-1)&amp;")",""),""))</f>
        <v>캐러셀 · 인스타그램</v>
      </c>
      <c r="H24" s="26" t="str">
        <f aca="false">IF(H21="","",IFERROR(INDEX(게시물!$E$5:$E$204,MATCH(H21,게시물!$A$5:$A$204,0))&amp;" · "&amp;INDEX(게시물!$B$5:$B$204,MATCH(H21,게시물!$A$5:$A$204,0))&amp;IF(COUNTIF(게시물!$A$5:$A$204,H21)&gt;1," (+"&amp;(COUNTIF(게시물!$A$5:$A$204,H21)-1)&amp;")",""),""))</f>
        <v/>
      </c>
    </row>
    <row r="25" customFormat="false" ht="18" hidden="false" customHeight="true" outlineLevel="0" collapsed="false">
      <c r="A25" s="16" t="str">
        <f aca="false">IF(AND(MONTH((GridStart+35))&lt;&gt;SelMonth,MONTH((GridStart+35)+6)&lt;&gt;SelMonth),"",""&amp;INT(((GridStart+35)+3-DATE(YEAR((GridStart+35)+3),1,1))/7)+1&amp;"주차")</f>
        <v>49주차</v>
      </c>
      <c r="B25" s="17" t="n">
        <f aca="false">IF(MONTH((GridStart+35))=SelMonth,(GridStart+35),"")</f>
        <v>46356</v>
      </c>
      <c r="C25" s="17" t="str">
        <f aca="false">IF(MONTH((GridStart+36))=SelMonth,(GridStart+36),"")</f>
        <v/>
      </c>
      <c r="D25" s="17" t="str">
        <f aca="false">IF(MONTH((GridStart+37))=SelMonth,(GridStart+37),"")</f>
        <v/>
      </c>
      <c r="E25" s="17" t="str">
        <f aca="false">IF(MONTH((GridStart+38))=SelMonth,(GridStart+38),"")</f>
        <v/>
      </c>
      <c r="F25" s="17" t="str">
        <f aca="false">IF(MONTH((GridStart+39))=SelMonth,(GridStart+39),"")</f>
        <v/>
      </c>
      <c r="G25" s="18" t="str">
        <f aca="false">IF(MONTH((GridStart+40))=SelMonth,(GridStart+40),"")</f>
        <v/>
      </c>
      <c r="H25" s="18" t="str">
        <f aca="false">IF(MONTH((GridStart+41))=SelMonth,(GridStart+41),"")</f>
        <v/>
      </c>
    </row>
    <row r="26" customFormat="false" ht="15" hidden="false" customHeight="true" outlineLevel="0" collapsed="false">
      <c r="A26" s="19" t="s">
        <v>90</v>
      </c>
      <c r="B26" s="20" t="str">
        <f aca="false">IF(B25="","",IFERROR(INDEX(게시물!$C$5:$C$204,MATCH(B25,게시물!$A$5:$A$204,0)),""))</f>
        <v>할인·이벤트</v>
      </c>
      <c r="C26" s="20" t="str">
        <f aca="false">IF(C25="","",IFERROR(INDEX(게시물!$C$5:$C$204,MATCH(C25,게시물!$A$5:$A$204,0)),""))</f>
        <v/>
      </c>
      <c r="D26" s="20" t="str">
        <f aca="false">IF(D25="","",IFERROR(INDEX(게시물!$C$5:$C$204,MATCH(D25,게시물!$A$5:$A$204,0)),""))</f>
        <v/>
      </c>
      <c r="E26" s="20" t="str">
        <f aca="false">IF(E25="","",IFERROR(INDEX(게시물!$C$5:$C$204,MATCH(E25,게시물!$A$5:$A$204,0)),""))</f>
        <v/>
      </c>
      <c r="F26" s="20" t="str">
        <f aca="false">IF(F25="","",IFERROR(INDEX(게시물!$C$5:$C$204,MATCH(F25,게시물!$A$5:$A$204,0)),""))</f>
        <v/>
      </c>
      <c r="G26" s="21" t="str">
        <f aca="false">IF(G25="","",IFERROR(INDEX(게시물!$C$5:$C$204,MATCH(G25,게시물!$A$5:$A$204,0)),""))</f>
        <v/>
      </c>
      <c r="H26" s="21" t="str">
        <f aca="false">IF(H25="","",IFERROR(INDEX(게시물!$C$5:$C$204,MATCH(H25,게시물!$A$5:$A$204,0)),""))</f>
        <v/>
      </c>
    </row>
    <row r="27" customFormat="false" ht="42" hidden="false" customHeight="true" outlineLevel="0" collapsed="false">
      <c r="A27" s="19" t="s">
        <v>5</v>
      </c>
      <c r="B27" s="27" t="str">
        <f aca="false">IF(B25="","",IFERROR(INDEX(게시물!$D$5:$D$204,MATCH(B25,게시물!$A$5:$A$204,0)),""))</f>
        <v>12월 선물 포장 서비스 안내</v>
      </c>
      <c r="C27" s="27" t="str">
        <f aca="false">IF(C25="","",IFERROR(INDEX(게시물!$D$5:$D$204,MATCH(C25,게시물!$A$5:$A$204,0)),""))</f>
        <v/>
      </c>
      <c r="D27" s="27" t="str">
        <f aca="false">IF(D25="","",IFERROR(INDEX(게시물!$D$5:$D$204,MATCH(D25,게시물!$A$5:$A$204,0)),""))</f>
        <v/>
      </c>
      <c r="E27" s="27" t="str">
        <f aca="false">IF(E25="","",IFERROR(INDEX(게시물!$D$5:$D$204,MATCH(E25,게시물!$A$5:$A$204,0)),""))</f>
        <v/>
      </c>
      <c r="F27" s="27" t="str">
        <f aca="false">IF(F25="","",IFERROR(INDEX(게시물!$D$5:$D$204,MATCH(F25,게시물!$A$5:$A$204,0)),""))</f>
        <v/>
      </c>
      <c r="G27" s="23" t="str">
        <f aca="false">IF(G25="","",IFERROR(INDEX(게시물!$D$5:$D$204,MATCH(G25,게시물!$A$5:$A$204,0)),""))</f>
        <v/>
      </c>
      <c r="H27" s="23" t="str">
        <f aca="false">IF(H25="","",IFERROR(INDEX(게시물!$D$5:$D$204,MATCH(H25,게시물!$A$5:$A$204,0)),""))</f>
        <v/>
      </c>
    </row>
    <row r="28" customFormat="false" ht="15" hidden="false" customHeight="true" outlineLevel="0" collapsed="false">
      <c r="A28" s="24" t="s">
        <v>91</v>
      </c>
      <c r="B28" s="25" t="str">
        <f aca="false">IF(B25="","",IFERROR(INDEX(게시물!$E$5:$E$204,MATCH(B25,게시물!$A$5:$A$204,0))&amp;" · "&amp;INDEX(게시물!$B$5:$B$204,MATCH(B25,게시물!$A$5:$A$204,0))&amp;IF(COUNTIF(게시물!$A$5:$A$204,B25)&gt;1," (+"&amp;(COUNTIF(게시물!$A$5:$A$204,B25)-1)&amp;")",""),""))</f>
        <v>이미지 · 페이스북</v>
      </c>
      <c r="C28" s="25" t="str">
        <f aca="false">IF(C25="","",IFERROR(INDEX(게시물!$E$5:$E$204,MATCH(C25,게시물!$A$5:$A$204,0))&amp;" · "&amp;INDEX(게시물!$B$5:$B$204,MATCH(C25,게시물!$A$5:$A$204,0))&amp;IF(COUNTIF(게시물!$A$5:$A$204,C25)&gt;1," (+"&amp;(COUNTIF(게시물!$A$5:$A$204,C25)-1)&amp;")",""),""))</f>
        <v/>
      </c>
      <c r="D28" s="25" t="str">
        <f aca="false">IF(D25="","",IFERROR(INDEX(게시물!$E$5:$E$204,MATCH(D25,게시물!$A$5:$A$204,0))&amp;" · "&amp;INDEX(게시물!$B$5:$B$204,MATCH(D25,게시물!$A$5:$A$204,0))&amp;IF(COUNTIF(게시물!$A$5:$A$204,D25)&gt;1," (+"&amp;(COUNTIF(게시물!$A$5:$A$204,D25)-1)&amp;")",""),""))</f>
        <v/>
      </c>
      <c r="E28" s="25" t="str">
        <f aca="false">IF(E25="","",IFERROR(INDEX(게시물!$E$5:$E$204,MATCH(E25,게시물!$A$5:$A$204,0))&amp;" · "&amp;INDEX(게시물!$B$5:$B$204,MATCH(E25,게시물!$A$5:$A$204,0))&amp;IF(COUNTIF(게시물!$A$5:$A$204,E25)&gt;1," (+"&amp;(COUNTIF(게시물!$A$5:$A$204,E25)-1)&amp;")",""),""))</f>
        <v/>
      </c>
      <c r="F28" s="25" t="str">
        <f aca="false">IF(F25="","",IFERROR(INDEX(게시물!$E$5:$E$204,MATCH(F25,게시물!$A$5:$A$204,0))&amp;" · "&amp;INDEX(게시물!$B$5:$B$204,MATCH(F25,게시물!$A$5:$A$204,0))&amp;IF(COUNTIF(게시물!$A$5:$A$204,F25)&gt;1," (+"&amp;(COUNTIF(게시물!$A$5:$A$204,F25)-1)&amp;")",""),""))</f>
        <v/>
      </c>
      <c r="G28" s="26" t="str">
        <f aca="false">IF(G25="","",IFERROR(INDEX(게시물!$E$5:$E$204,MATCH(G25,게시물!$A$5:$A$204,0))&amp;" · "&amp;INDEX(게시물!$B$5:$B$204,MATCH(G25,게시물!$A$5:$A$204,0))&amp;IF(COUNTIF(게시물!$A$5:$A$204,G25)&gt;1," (+"&amp;(COUNTIF(게시물!$A$5:$A$204,G25)-1)&amp;")",""),""))</f>
        <v/>
      </c>
      <c r="H28" s="26" t="str">
        <f aca="false">IF(H25="","",IFERROR(INDEX(게시물!$E$5:$E$204,MATCH(H25,게시물!$A$5:$A$204,0))&amp;" · "&amp;INDEX(게시물!$B$5:$B$204,MATCH(H25,게시물!$A$5:$A$204,0))&amp;IF(COUNTIF(게시물!$A$5:$A$204,H25)&gt;1," (+"&amp;(COUNTIF(게시물!$A$5:$A$204,H25)-1)&amp;")",""),""))</f>
        <v/>
      </c>
    </row>
    <row r="30" customFormat="false" ht="15" hidden="false" customHeight="false" outlineLevel="0" collapsed="false">
      <c r="A30" s="9" t="s">
        <v>79</v>
      </c>
    </row>
  </sheetData>
  <sheetProtection sheet="true"/>
  <conditionalFormatting sqref="B5:H8">
    <cfRule type="expression" priority="2" aboveAverage="0" equalAverage="0" bottom="0" percent="0" rank="0" text="" dxfId="18">
      <formula>B$5=""</formula>
    </cfRule>
    <cfRule type="expression" priority="3" aboveAverage="0" equalAverage="0" bottom="0" percent="0" rank="0" text="" dxfId="10">
      <formula>AND(B$6&lt;&gt;"",B$6=INDEX(Pillars,1))</formula>
    </cfRule>
    <cfRule type="expression" priority="4" aboveAverage="0" equalAverage="0" bottom="0" percent="0" rank="0" text="" dxfId="11">
      <formula>AND(B$6&lt;&gt;"",B$6=INDEX(Pillars,2))</formula>
    </cfRule>
    <cfRule type="expression" priority="5" aboveAverage="0" equalAverage="0" bottom="0" percent="0" rank="0" text="" dxfId="12">
      <formula>AND(B$6&lt;&gt;"",B$6=INDEX(Pillars,3))</formula>
    </cfRule>
    <cfRule type="expression" priority="6" aboveAverage="0" equalAverage="0" bottom="0" percent="0" rank="0" text="" dxfId="13">
      <formula>AND(B$6&lt;&gt;"",B$6=INDEX(Pillars,4))</formula>
    </cfRule>
  </conditionalFormatting>
  <conditionalFormatting sqref="B9:H12">
    <cfRule type="expression" priority="7" aboveAverage="0" equalAverage="0" bottom="0" percent="0" rank="0" text="" dxfId="18">
      <formula>B$9=""</formula>
    </cfRule>
    <cfRule type="expression" priority="8" aboveAverage="0" equalAverage="0" bottom="0" percent="0" rank="0" text="" dxfId="10">
      <formula>AND(B$10&lt;&gt;"",B$10=INDEX(Pillars,1))</formula>
    </cfRule>
    <cfRule type="expression" priority="9" aboveAverage="0" equalAverage="0" bottom="0" percent="0" rank="0" text="" dxfId="11">
      <formula>AND(B$10&lt;&gt;"",B$10=INDEX(Pillars,2))</formula>
    </cfRule>
    <cfRule type="expression" priority="10" aboveAverage="0" equalAverage="0" bottom="0" percent="0" rank="0" text="" dxfId="12">
      <formula>AND(B$10&lt;&gt;"",B$10=INDEX(Pillars,3))</formula>
    </cfRule>
    <cfRule type="expression" priority="11" aboveAverage="0" equalAverage="0" bottom="0" percent="0" rank="0" text="" dxfId="13">
      <formula>AND(B$10&lt;&gt;"",B$10=INDEX(Pillars,4))</formula>
    </cfRule>
  </conditionalFormatting>
  <conditionalFormatting sqref="B13:H16">
    <cfRule type="expression" priority="12" aboveAverage="0" equalAverage="0" bottom="0" percent="0" rank="0" text="" dxfId="18">
      <formula>B$13=""</formula>
    </cfRule>
    <cfRule type="expression" priority="13" aboveAverage="0" equalAverage="0" bottom="0" percent="0" rank="0" text="" dxfId="10">
      <formula>AND(B$14&lt;&gt;"",B$14=INDEX(Pillars,1))</formula>
    </cfRule>
    <cfRule type="expression" priority="14" aboveAverage="0" equalAverage="0" bottom="0" percent="0" rank="0" text="" dxfId="11">
      <formula>AND(B$14&lt;&gt;"",B$14=INDEX(Pillars,2))</formula>
    </cfRule>
    <cfRule type="expression" priority="15" aboveAverage="0" equalAverage="0" bottom="0" percent="0" rank="0" text="" dxfId="12">
      <formula>AND(B$14&lt;&gt;"",B$14=INDEX(Pillars,3))</formula>
    </cfRule>
    <cfRule type="expression" priority="16" aboveAverage="0" equalAverage="0" bottom="0" percent="0" rank="0" text="" dxfId="13">
      <formula>AND(B$14&lt;&gt;"",B$14=INDEX(Pillars,4))</formula>
    </cfRule>
  </conditionalFormatting>
  <conditionalFormatting sqref="B17:H20">
    <cfRule type="expression" priority="17" aboveAverage="0" equalAverage="0" bottom="0" percent="0" rank="0" text="" dxfId="18">
      <formula>B$17=""</formula>
    </cfRule>
    <cfRule type="expression" priority="18" aboveAverage="0" equalAverage="0" bottom="0" percent="0" rank="0" text="" dxfId="10">
      <formula>AND(B$18&lt;&gt;"",B$18=INDEX(Pillars,1))</formula>
    </cfRule>
    <cfRule type="expression" priority="19" aboveAverage="0" equalAverage="0" bottom="0" percent="0" rank="0" text="" dxfId="11">
      <formula>AND(B$18&lt;&gt;"",B$18=INDEX(Pillars,2))</formula>
    </cfRule>
    <cfRule type="expression" priority="20" aboveAverage="0" equalAverage="0" bottom="0" percent="0" rank="0" text="" dxfId="12">
      <formula>AND(B$18&lt;&gt;"",B$18=INDEX(Pillars,3))</formula>
    </cfRule>
    <cfRule type="expression" priority="21" aboveAverage="0" equalAverage="0" bottom="0" percent="0" rank="0" text="" dxfId="13">
      <formula>AND(B$18&lt;&gt;"",B$18=INDEX(Pillars,4))</formula>
    </cfRule>
  </conditionalFormatting>
  <conditionalFormatting sqref="B21:H24">
    <cfRule type="expression" priority="22" aboveAverage="0" equalAverage="0" bottom="0" percent="0" rank="0" text="" dxfId="18">
      <formula>B$21=""</formula>
    </cfRule>
    <cfRule type="expression" priority="23" aboveAverage="0" equalAverage="0" bottom="0" percent="0" rank="0" text="" dxfId="10">
      <formula>AND(B$22&lt;&gt;"",B$22=INDEX(Pillars,1))</formula>
    </cfRule>
    <cfRule type="expression" priority="24" aboveAverage="0" equalAverage="0" bottom="0" percent="0" rank="0" text="" dxfId="11">
      <formula>AND(B$22&lt;&gt;"",B$22=INDEX(Pillars,2))</formula>
    </cfRule>
    <cfRule type="expression" priority="25" aboveAverage="0" equalAverage="0" bottom="0" percent="0" rank="0" text="" dxfId="12">
      <formula>AND(B$22&lt;&gt;"",B$22=INDEX(Pillars,3))</formula>
    </cfRule>
    <cfRule type="expression" priority="26" aboveAverage="0" equalAverage="0" bottom="0" percent="0" rank="0" text="" dxfId="13">
      <formula>AND(B$22&lt;&gt;"",B$22=INDEX(Pillars,4))</formula>
    </cfRule>
  </conditionalFormatting>
  <conditionalFormatting sqref="B25:H28">
    <cfRule type="expression" priority="27" aboveAverage="0" equalAverage="0" bottom="0" percent="0" rank="0" text="" dxfId="18">
      <formula>B$25=""</formula>
    </cfRule>
    <cfRule type="expression" priority="28" aboveAverage="0" equalAverage="0" bottom="0" percent="0" rank="0" text="" dxfId="10">
      <formula>AND(B$26&lt;&gt;"",B$26=INDEX(Pillars,1))</formula>
    </cfRule>
    <cfRule type="expression" priority="29" aboveAverage="0" equalAverage="0" bottom="0" percent="0" rank="0" text="" dxfId="11">
      <formula>AND(B$26&lt;&gt;"",B$26=INDEX(Pillars,2))</formula>
    </cfRule>
    <cfRule type="expression" priority="30" aboveAverage="0" equalAverage="0" bottom="0" percent="0" rank="0" text="" dxfId="12">
      <formula>AND(B$26&lt;&gt;"",B$26=INDEX(Pillars,3))</formula>
    </cfRule>
    <cfRule type="expression" priority="31" aboveAverage="0" equalAverage="0" bottom="0" percent="0" rank="0" text="" dxfId="13">
      <formula>AND(B$26&lt;&gt;"",B$26=INDEX(Pillars,4))</formula>
    </cfRule>
  </conditionalFormatting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6.9296875" defaultRowHeight="15" customHeight="false" zeroHeight="false" outlineLevelRow="0" outlineLevelCol="0"/>
  <cols>
    <col collapsed="false" customWidth="true" hidden="false" outlineLevel="0" max="1" min="1" style="0" width="2.39"/>
    <col collapsed="false" customWidth="true" hidden="false" outlineLevel="0" max="2" min="2" style="0" width="23.96"/>
    <col collapsed="false" customWidth="true" hidden="false" outlineLevel="0" max="3" min="3" style="0" width="12.78"/>
    <col collapsed="false" customWidth="true" hidden="false" outlineLevel="0" max="4" min="4" style="0" width="17.57"/>
    <col collapsed="false" customWidth="true" hidden="false" outlineLevel="0" max="5" min="5" style="0" width="12.78"/>
    <col collapsed="false" customWidth="true" hidden="false" outlineLevel="0" max="6" min="6" style="0" width="20.76"/>
  </cols>
  <sheetData>
    <row r="1" customFormat="false" ht="18.65" hidden="false" customHeight="false" outlineLevel="0" collapsed="false">
      <c r="A1" s="1" t="str">
        <f aca="false">"요약 — "&amp;SelYear&amp;"년 "&amp;CHOOSE(SelMonth,"1월","2월","3월","4월","5월","6월","7월","8월","9월","10월","11월","12월")</f>
        <v>요약 — 2026년 11월</v>
      </c>
    </row>
    <row r="2" customFormat="false" ht="15" hidden="false" customHeight="false" outlineLevel="0" collapsed="false">
      <c r="A2" s="9" t="s">
        <v>79</v>
      </c>
    </row>
    <row r="4" customFormat="false" ht="15" hidden="false" customHeight="false" outlineLevel="0" collapsed="false">
      <c r="B4" s="28" t="s">
        <v>92</v>
      </c>
    </row>
    <row r="5" customFormat="false" ht="15" hidden="false" customHeight="false" outlineLevel="0" collapsed="false">
      <c r="B5" s="3" t="s">
        <v>4</v>
      </c>
      <c r="C5" s="3" t="s">
        <v>93</v>
      </c>
      <c r="D5" s="3" t="s">
        <v>94</v>
      </c>
      <c r="E5" s="3" t="s">
        <v>95</v>
      </c>
      <c r="F5" s="3" t="s">
        <v>96</v>
      </c>
    </row>
    <row r="6" customFormat="false" ht="15" hidden="false" customHeight="false" outlineLevel="0" collapsed="false">
      <c r="B6" s="29" t="str">
        <f aca="false">'기둥·선택 목록'!B11</f>
        <v>실무 노하우</v>
      </c>
      <c r="C6" s="30" t="n">
        <f aca="false">'기둥·선택 목록'!C11</f>
        <v>0.4</v>
      </c>
      <c r="D6" s="31" t="n">
        <f aca="false">COUNTIFS(게시물!$C$5:$C$204,B6,게시물!$A$5:$A$204,"&gt;="&amp;MonthStart,게시물!$A$5:$A$204,"&lt;="&amp;MonthEnd)</f>
        <v>8</v>
      </c>
      <c r="E6" s="30" t="n">
        <f aca="false">IF($D$10=0,"",D6/$D$10)</f>
        <v>0.4</v>
      </c>
      <c r="F6" s="32" t="n">
        <f aca="false">IF(E6="","",ROUND((E6-C6)*100,1))</f>
        <v>0</v>
      </c>
    </row>
    <row r="7" customFormat="false" ht="15" hidden="false" customHeight="false" outlineLevel="0" collapsed="false">
      <c r="B7" s="33" t="str">
        <f aca="false">'기둥·선택 목록'!B12</f>
        <v>비하인드</v>
      </c>
      <c r="C7" s="30" t="n">
        <f aca="false">'기둥·선택 목록'!C12</f>
        <v>0.3</v>
      </c>
      <c r="D7" s="31" t="n">
        <f aca="false">COUNTIFS(게시물!$C$5:$C$204,B7,게시물!$A$5:$A$204,"&gt;="&amp;MonthStart,게시물!$A$5:$A$204,"&lt;="&amp;MonthEnd)</f>
        <v>6</v>
      </c>
      <c r="E7" s="30" t="n">
        <f aca="false">IF($D$10=0,"",D7/$D$10)</f>
        <v>0.3</v>
      </c>
      <c r="F7" s="32" t="n">
        <f aca="false">IF(E7="","",ROUND((E7-C7)*100,1))</f>
        <v>0</v>
      </c>
    </row>
    <row r="8" customFormat="false" ht="15" hidden="false" customHeight="false" outlineLevel="0" collapsed="false">
      <c r="B8" s="34" t="str">
        <f aca="false">'기둥·선택 목록'!B13</f>
        <v>할인·이벤트</v>
      </c>
      <c r="C8" s="30" t="n">
        <f aca="false">'기둥·선택 목록'!C13</f>
        <v>0.2</v>
      </c>
      <c r="D8" s="31" t="n">
        <f aca="false">COUNTIFS(게시물!$C$5:$C$204,B8,게시물!$A$5:$A$204,"&gt;="&amp;MonthStart,게시물!$A$5:$A$204,"&lt;="&amp;MonthEnd)</f>
        <v>4</v>
      </c>
      <c r="E8" s="30" t="n">
        <f aca="false">IF($D$10=0,"",D8/$D$10)</f>
        <v>0.2</v>
      </c>
      <c r="F8" s="32" t="n">
        <f aca="false">IF(E8="","",ROUND((E8-C8)*100,1))</f>
        <v>0</v>
      </c>
    </row>
    <row r="9" customFormat="false" ht="15" hidden="false" customHeight="false" outlineLevel="0" collapsed="false">
      <c r="B9" s="35" t="str">
        <f aca="false">'기둥·선택 목록'!B14</f>
        <v>업계 소식</v>
      </c>
      <c r="C9" s="30" t="n">
        <f aca="false">'기둥·선택 목록'!C14</f>
        <v>0.1</v>
      </c>
      <c r="D9" s="31" t="n">
        <f aca="false">COUNTIFS(게시물!$C$5:$C$204,B9,게시물!$A$5:$A$204,"&gt;="&amp;MonthStart,게시물!$A$5:$A$204,"&lt;="&amp;MonthEnd)</f>
        <v>2</v>
      </c>
      <c r="E9" s="30" t="n">
        <f aca="false">IF($D$10=0,"",D9/$D$10)</f>
        <v>0.1</v>
      </c>
      <c r="F9" s="32" t="n">
        <f aca="false">IF(E9="","",ROUND((E9-C9)*100,1))</f>
        <v>0</v>
      </c>
    </row>
    <row r="10" customFormat="false" ht="15" hidden="false" customHeight="false" outlineLevel="0" collapsed="false">
      <c r="B10" s="36" t="s">
        <v>97</v>
      </c>
      <c r="C10" s="37" t="n">
        <f aca="false">SUM(C6:C9)</f>
        <v>1</v>
      </c>
      <c r="D10" s="3" t="n">
        <f aca="false">SUM(D6:D9)</f>
        <v>20</v>
      </c>
      <c r="E10" s="37" t="n">
        <f aca="false">IF(D10=0,"",SUM(E6:E9))</f>
        <v>1</v>
      </c>
      <c r="F10" s="3"/>
    </row>
    <row r="12" customFormat="false" ht="15" hidden="false" customHeight="false" outlineLevel="0" collapsed="false">
      <c r="B12" s="28" t="s">
        <v>98</v>
      </c>
      <c r="D12" s="28" t="s">
        <v>99</v>
      </c>
    </row>
    <row r="13" customFormat="false" ht="15" hidden="false" customHeight="false" outlineLevel="0" collapsed="false">
      <c r="B13" s="3" t="s">
        <v>3</v>
      </c>
      <c r="C13" s="3" t="s">
        <v>100</v>
      </c>
      <c r="D13" s="3" t="s">
        <v>9</v>
      </c>
      <c r="E13" s="3" t="s">
        <v>100</v>
      </c>
    </row>
    <row r="14" customFormat="false" ht="15" hidden="false" customHeight="false" outlineLevel="0" collapsed="false">
      <c r="B14" s="38" t="str">
        <f aca="false">'기둥·선택 목록'!C19</f>
        <v>인스타그램</v>
      </c>
      <c r="C14" s="31" t="n">
        <f aca="false">COUNTIFS(게시물!$B$5:$B$204,B14,게시물!$A$5:$A$204,"&gt;="&amp;MonthStart,게시물!$A$5:$A$204,"&lt;="&amp;MonthEnd)</f>
        <v>7</v>
      </c>
      <c r="D14" s="39" t="str">
        <f aca="false">'기둥·선택 목록'!D19</f>
        <v>아이디어</v>
      </c>
      <c r="E14" s="31" t="n">
        <f aca="false">COUNTIFS(게시물!$H$5:$H$204,D14,게시물!$A$5:$A$204,"&gt;="&amp;MonthStart,게시물!$A$5:$A$204,"&lt;="&amp;MonthEnd)</f>
        <v>8</v>
      </c>
    </row>
    <row r="15" customFormat="false" ht="15" hidden="false" customHeight="false" outlineLevel="0" collapsed="false">
      <c r="B15" s="38" t="str">
        <f aca="false">'기둥·선택 목록'!C20</f>
        <v>페이스북</v>
      </c>
      <c r="C15" s="31" t="n">
        <f aca="false">COUNTIFS(게시물!$B$5:$B$204,B15,게시물!$A$5:$A$204,"&gt;="&amp;MonthStart,게시물!$A$5:$A$204,"&lt;="&amp;MonthEnd)</f>
        <v>4</v>
      </c>
      <c r="D15" s="40" t="str">
        <f aca="false">'기둥·선택 목록'!D20</f>
        <v>제작 중</v>
      </c>
      <c r="E15" s="31" t="n">
        <f aca="false">COUNTIFS(게시물!$H$5:$H$204,D15,게시물!$A$5:$A$204,"&gt;="&amp;MonthStart,게시물!$A$5:$A$204,"&lt;="&amp;MonthEnd)</f>
        <v>6</v>
      </c>
    </row>
    <row r="16" customFormat="false" ht="15" hidden="false" customHeight="false" outlineLevel="0" collapsed="false">
      <c r="B16" s="38" t="str">
        <f aca="false">'기둥·선택 목록'!C21</f>
        <v>스레드</v>
      </c>
      <c r="C16" s="31" t="n">
        <f aca="false">COUNTIFS(게시물!$B$5:$B$204,B16,게시물!$A$5:$A$204,"&gt;="&amp;MonthStart,게시물!$A$5:$A$204,"&lt;="&amp;MonthEnd)</f>
        <v>2</v>
      </c>
      <c r="D16" s="41" t="str">
        <f aca="false">'기둥·선택 목록'!D21</f>
        <v>검수 완료</v>
      </c>
      <c r="E16" s="31" t="n">
        <f aca="false">COUNTIFS(게시물!$H$5:$H$204,D16,게시물!$A$5:$A$204,"&gt;="&amp;MonthStart,게시물!$A$5:$A$204,"&lt;="&amp;MonthEnd)</f>
        <v>3</v>
      </c>
    </row>
    <row r="17" customFormat="false" ht="15" hidden="false" customHeight="false" outlineLevel="0" collapsed="false">
      <c r="B17" s="38" t="str">
        <f aca="false">'기둥·선택 목록'!C22</f>
        <v>유튜브</v>
      </c>
      <c r="C17" s="31" t="n">
        <f aca="false">COUNTIFS(게시물!$B$5:$B$204,B17,게시물!$A$5:$A$204,"&gt;="&amp;MonthStart,게시물!$A$5:$A$204,"&lt;="&amp;MonthEnd)</f>
        <v>3</v>
      </c>
      <c r="D17" s="33" t="str">
        <f aca="false">'기둥·선택 목록'!D22</f>
        <v>예약됨</v>
      </c>
      <c r="E17" s="31" t="n">
        <f aca="false">COUNTIFS(게시물!$H$5:$H$204,D17,게시물!$A$5:$A$204,"&gt;="&amp;MonthStart,게시물!$A$5:$A$204,"&lt;="&amp;MonthEnd)</f>
        <v>3</v>
      </c>
    </row>
    <row r="18" customFormat="false" ht="15" hidden="false" customHeight="false" outlineLevel="0" collapsed="false">
      <c r="B18" s="38" t="str">
        <f aca="false">'기둥·선택 목록'!C23</f>
        <v>틱톡</v>
      </c>
      <c r="C18" s="31" t="n">
        <f aca="false">COUNTIFS(게시물!$B$5:$B$204,B18,게시물!$A$5:$A$204,"&gt;="&amp;MonthStart,게시물!$A$5:$A$204,"&lt;="&amp;MonthEnd)</f>
        <v>2</v>
      </c>
      <c r="D18" s="42" t="str">
        <f aca="false">'기둥·선택 목록'!D23</f>
        <v>게시됨</v>
      </c>
      <c r="E18" s="31" t="n">
        <f aca="false">COUNTIFS(게시물!$H$5:$H$204,D18,게시물!$A$5:$A$204,"&gt;="&amp;MonthStart,게시물!$A$5:$A$204,"&lt;="&amp;MonthEnd)</f>
        <v>0</v>
      </c>
    </row>
    <row r="19" customFormat="false" ht="15" hidden="false" customHeight="false" outlineLevel="0" collapsed="false">
      <c r="B19" s="38" t="str">
        <f aca="false">'기둥·선택 목록'!C24</f>
        <v>링크드인</v>
      </c>
      <c r="C19" s="31" t="n">
        <f aca="false">COUNTIFS(게시물!$B$5:$B$204,B19,게시물!$A$5:$A$204,"&gt;="&amp;MonthStart,게시물!$A$5:$A$204,"&lt;="&amp;MonthEnd)</f>
        <v>2</v>
      </c>
    </row>
    <row r="20" customFormat="false" ht="15" hidden="false" customHeight="false" outlineLevel="0" collapsed="false">
      <c r="B20" s="36" t="s">
        <v>97</v>
      </c>
      <c r="C20" s="3" t="n">
        <f aca="false">SUM(C14:C19)</f>
        <v>20</v>
      </c>
      <c r="D20" s="36" t="s">
        <v>97</v>
      </c>
      <c r="E20" s="3" t="n">
        <f aca="false">SUM(E14:E19)</f>
        <v>20</v>
      </c>
    </row>
    <row r="22" customFormat="false" ht="15" hidden="false" customHeight="false" outlineLevel="0" collapsed="false">
      <c r="B22" s="28" t="s">
        <v>101</v>
      </c>
    </row>
    <row r="23" customFormat="false" ht="15" hidden="false" customHeight="true" outlineLevel="0" collapsed="false">
      <c r="B23" s="3" t="s">
        <v>102</v>
      </c>
      <c r="C23" s="3" t="s">
        <v>103</v>
      </c>
      <c r="D23" s="3"/>
      <c r="E23" s="3" t="s">
        <v>104</v>
      </c>
      <c r="F23" s="3"/>
    </row>
    <row r="24" customFormat="false" ht="31.5" hidden="false" customHeight="true" outlineLevel="0" collapsed="false">
      <c r="B24" s="43" t="s">
        <v>105</v>
      </c>
      <c r="C24" s="38" t="s">
        <v>106</v>
      </c>
      <c r="D24" s="38"/>
      <c r="E24" s="38" t="s">
        <v>107</v>
      </c>
      <c r="F24" s="38"/>
    </row>
    <row r="25" customFormat="false" ht="31.5" hidden="false" customHeight="true" outlineLevel="0" collapsed="false">
      <c r="B25" s="43" t="s">
        <v>108</v>
      </c>
      <c r="C25" s="38" t="s">
        <v>109</v>
      </c>
      <c r="D25" s="38"/>
      <c r="E25" s="38" t="s">
        <v>110</v>
      </c>
      <c r="F25" s="38"/>
    </row>
    <row r="26" customFormat="false" ht="31.5" hidden="false" customHeight="true" outlineLevel="0" collapsed="false">
      <c r="B26" s="43" t="s">
        <v>111</v>
      </c>
      <c r="C26" s="38" t="s">
        <v>112</v>
      </c>
      <c r="D26" s="38"/>
      <c r="E26" s="38" t="s">
        <v>113</v>
      </c>
      <c r="F26" s="38"/>
    </row>
    <row r="27" customFormat="false" ht="31.5" hidden="false" customHeight="true" outlineLevel="0" collapsed="false">
      <c r="B27" s="43" t="s">
        <v>114</v>
      </c>
      <c r="C27" s="38" t="s">
        <v>115</v>
      </c>
      <c r="D27" s="38"/>
      <c r="E27" s="38" t="s">
        <v>116</v>
      </c>
      <c r="F27" s="38"/>
    </row>
    <row r="28" customFormat="false" ht="15" hidden="false" customHeight="false" outlineLevel="0" collapsed="false">
      <c r="B28" s="9" t="s">
        <v>117</v>
      </c>
    </row>
  </sheetData>
  <sheetProtection sheet="true"/>
  <mergeCells count="10"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</mergeCell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6.9296875" defaultRowHeight="15" customHeight="false" zeroHeight="false" outlineLevelRow="0" outlineLevelCol="0"/>
  <cols>
    <col collapsed="false" customWidth="true" hidden="false" outlineLevel="0" max="1" min="1" style="0" width="2.39"/>
    <col collapsed="false" customWidth="true" hidden="false" outlineLevel="0" max="2" min="2" style="0" width="25.55"/>
    <col collapsed="false" customWidth="true" hidden="false" outlineLevel="0" max="3" min="3" style="0" width="14.37"/>
    <col collapsed="false" customWidth="true" hidden="false" outlineLevel="0" max="4" min="4" style="0" width="15.97"/>
    <col collapsed="false" customWidth="true" hidden="false" outlineLevel="0" max="5" min="5" style="0" width="36.73"/>
  </cols>
  <sheetData>
    <row r="1" customFormat="false" ht="18.65" hidden="false" customHeight="false" outlineLevel="0" collapsed="false">
      <c r="A1" s="1" t="s">
        <v>118</v>
      </c>
    </row>
    <row r="2" customFormat="false" ht="15" hidden="false" customHeight="false" outlineLevel="0" collapsed="false">
      <c r="A2" s="2" t="s">
        <v>119</v>
      </c>
    </row>
    <row r="4" customFormat="false" ht="15" hidden="false" customHeight="false" outlineLevel="0" collapsed="false">
      <c r="B4" s="44" t="s">
        <v>120</v>
      </c>
      <c r="C4" s="45" t="n">
        <v>11</v>
      </c>
    </row>
    <row r="5" customFormat="false" ht="15" hidden="false" customHeight="false" outlineLevel="0" collapsed="false">
      <c r="B5" s="44" t="s">
        <v>121</v>
      </c>
      <c r="C5" s="45" t="n">
        <v>2026</v>
      </c>
    </row>
    <row r="6" customFormat="false" ht="15" hidden="false" customHeight="false" outlineLevel="0" collapsed="false">
      <c r="B6" s="44" t="s">
        <v>122</v>
      </c>
      <c r="C6" s="46" t="n">
        <f aca="false">DATE(SelYear,SelMonth,1)</f>
        <v>46327</v>
      </c>
    </row>
    <row r="7" customFormat="false" ht="15" hidden="false" customHeight="false" outlineLevel="0" collapsed="false">
      <c r="B7" s="44" t="s">
        <v>123</v>
      </c>
      <c r="C7" s="46" t="n">
        <f aca="false">DATE(SelYear,SelMonth+1,0)</f>
        <v>46356</v>
      </c>
    </row>
    <row r="8" customFormat="false" ht="15" hidden="false" customHeight="false" outlineLevel="0" collapsed="false">
      <c r="B8" s="44" t="s">
        <v>124</v>
      </c>
      <c r="C8" s="46" t="n">
        <f aca="false">C6-WEEKDAY(C6,2)+1</f>
        <v>46321</v>
      </c>
    </row>
    <row r="10" customFormat="false" ht="15" hidden="false" customHeight="false" outlineLevel="0" collapsed="false">
      <c r="B10" s="3" t="s">
        <v>4</v>
      </c>
      <c r="C10" s="3" t="s">
        <v>93</v>
      </c>
      <c r="D10" s="3" t="s">
        <v>125</v>
      </c>
      <c r="E10" s="3" t="s">
        <v>126</v>
      </c>
    </row>
    <row r="11" customFormat="false" ht="19.5" hidden="false" customHeight="true" outlineLevel="0" collapsed="false">
      <c r="B11" s="47" t="s">
        <v>12</v>
      </c>
      <c r="C11" s="48" t="n">
        <v>0.4</v>
      </c>
      <c r="D11" s="49" t="s">
        <v>127</v>
      </c>
      <c r="E11" s="47" t="s">
        <v>128</v>
      </c>
    </row>
    <row r="12" customFormat="false" ht="19.5" hidden="false" customHeight="true" outlineLevel="0" collapsed="false">
      <c r="B12" s="47" t="s">
        <v>28</v>
      </c>
      <c r="C12" s="48" t="n">
        <v>0.3</v>
      </c>
      <c r="D12" s="50" t="s">
        <v>129</v>
      </c>
      <c r="E12" s="47" t="s">
        <v>130</v>
      </c>
    </row>
    <row r="13" customFormat="false" ht="19.5" hidden="false" customHeight="true" outlineLevel="0" collapsed="false">
      <c r="B13" s="47" t="s">
        <v>34</v>
      </c>
      <c r="C13" s="48" t="n">
        <v>0.2</v>
      </c>
      <c r="D13" s="51" t="s">
        <v>131</v>
      </c>
      <c r="E13" s="47" t="s">
        <v>132</v>
      </c>
    </row>
    <row r="14" customFormat="false" ht="19.5" hidden="false" customHeight="true" outlineLevel="0" collapsed="false">
      <c r="B14" s="47" t="s">
        <v>22</v>
      </c>
      <c r="C14" s="48" t="n">
        <v>0.1</v>
      </c>
      <c r="D14" s="52" t="s">
        <v>133</v>
      </c>
      <c r="E14" s="47" t="s">
        <v>134</v>
      </c>
    </row>
    <row r="15" customFormat="false" ht="15" hidden="false" customHeight="false" outlineLevel="0" collapsed="false">
      <c r="B15" s="44" t="s">
        <v>97</v>
      </c>
      <c r="C15" s="37" t="n">
        <f aca="false">SUM(C11:C14)</f>
        <v>1</v>
      </c>
    </row>
    <row r="16" customFormat="false" ht="15" hidden="false" customHeight="false" outlineLevel="0" collapsed="false">
      <c r="B16" s="53" t="s">
        <v>135</v>
      </c>
    </row>
    <row r="18" customFormat="false" ht="15" hidden="false" customHeight="false" outlineLevel="0" collapsed="false">
      <c r="B18" s="3" t="s">
        <v>6</v>
      </c>
      <c r="C18" s="3" t="s">
        <v>3</v>
      </c>
      <c r="D18" s="3" t="s">
        <v>9</v>
      </c>
    </row>
    <row r="19" customFormat="false" ht="15" hidden="false" customHeight="false" outlineLevel="0" collapsed="false">
      <c r="B19" s="47" t="s">
        <v>36</v>
      </c>
      <c r="C19" s="47" t="s">
        <v>11</v>
      </c>
      <c r="D19" s="47" t="s">
        <v>39</v>
      </c>
    </row>
    <row r="20" customFormat="false" ht="15" hidden="false" customHeight="false" outlineLevel="0" collapsed="false">
      <c r="B20" s="47" t="s">
        <v>14</v>
      </c>
      <c r="C20" s="47" t="s">
        <v>33</v>
      </c>
      <c r="D20" s="47" t="s">
        <v>32</v>
      </c>
    </row>
    <row r="21" customFormat="false" ht="15" hidden="false" customHeight="false" outlineLevel="0" collapsed="false">
      <c r="B21" s="47" t="s">
        <v>30</v>
      </c>
      <c r="C21" s="47" t="s">
        <v>21</v>
      </c>
      <c r="D21" s="47" t="s">
        <v>42</v>
      </c>
    </row>
    <row r="22" customFormat="false" ht="15" hidden="false" customHeight="false" outlineLevel="0" collapsed="false">
      <c r="B22" s="47" t="s">
        <v>56</v>
      </c>
      <c r="C22" s="47" t="s">
        <v>27</v>
      </c>
      <c r="D22" s="47" t="s">
        <v>16</v>
      </c>
    </row>
    <row r="23" customFormat="false" ht="15" hidden="false" customHeight="false" outlineLevel="0" collapsed="false">
      <c r="B23" s="47" t="s">
        <v>24</v>
      </c>
      <c r="C23" s="47" t="s">
        <v>47</v>
      </c>
      <c r="D23" s="47" t="s">
        <v>136</v>
      </c>
    </row>
    <row r="24" customFormat="false" ht="15" hidden="false" customHeight="false" outlineLevel="0" collapsed="false">
      <c r="C24" s="47" t="s">
        <v>44</v>
      </c>
    </row>
    <row r="25" customFormat="false" ht="15" hidden="false" customHeight="false" outlineLevel="0" collapsed="false">
      <c r="B25" s="9" t="s">
        <v>137</v>
      </c>
    </row>
    <row r="27" customFormat="false" ht="15" hidden="false" customHeight="false" outlineLevel="0" collapsed="false">
      <c r="B27" s="9" t="s">
        <v>79</v>
      </c>
    </row>
  </sheetData>
  <sheetProtection sheet="true"/>
  <dataValidations count="2">
    <dataValidation allowBlank="false" errorStyle="stop" operator="between" showDropDown="false" showErrorMessage="false" showInputMessage="false" sqref="C4" type="list">
      <formula1>"1,2,3,4,5,6,7,8,9,10,11,12"</formula1>
      <formula2>0</formula2>
    </dataValidation>
    <dataValidation allowBlank="false" errorStyle="stop" operator="between" showDropDown="false" showErrorMessage="false" showInputMessage="false" sqref="C5" type="list">
      <formula1>"2025,2026,2027,2028,2029"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2026-10-24T23:52:58Z</dcterms:created>
  <dc:creator>openpyxl</dc:creator>
  <dc:description/>
  <dc:language>ko-KR</dc:language>
  <cp:lastModifiedBy/>
  <dcterms:modified xsi:type="dcterms:W3CDTF">2026-10-24T23:52:58Z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