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nholdskalender" sheetId="1" state="visible" r:id="rId3"/>
    <sheet name="Månedsoversikt" sheetId="2" state="visible" r:id="rId4"/>
    <sheet name="Kanaler" sheetId="3" state="visible" r:id="rId5"/>
    <sheet name="Merkedager" sheetId="4" state="visible" r:id="rId6"/>
    <sheet name="Oppsummering" sheetId="5" state="visible" r:id="rId7"/>
    <sheet name="Pilarer og lister" sheetId="6" state="visible" r:id="rId8"/>
  </sheets>
  <definedNames>
    <definedName function="false" hidden="false" localSheetId="0" name="_xlnm.Print_Area" vbProcedure="false">Innholdskalender!$A$1:$J$18</definedName>
    <definedName function="false" hidden="false" localSheetId="2" name="_xlnm.Print_Area" vbProcedure="false">Kanaler!$A$1:$E$17</definedName>
    <definedName function="false" hidden="false" localSheetId="1" name="_xlnm.Print_Area" vbProcedure="false">Månedsoversikt!$A$1:$H$30</definedName>
    <definedName function="false" hidden="false" localSheetId="3" name="_xlnm.Print_Area" vbProcedure="false">Merkedager!$A$1:$E$32</definedName>
    <definedName function="false" hidden="false" localSheetId="4" name="_xlnm.Print_Area" vbProcedure="false">Oppsummering!$A$1:$F$30</definedName>
    <definedName function="false" hidden="false" localSheetId="5" name="_xlnm.Print_Area" vbProcedure="false">'Pilarer og lister'!$A$1:$E$29</definedName>
    <definedName function="false" hidden="false" name="Channels" vbProcedure="false">'Pilarer og lister'!$C$19:$C$26</definedName>
    <definedName function="false" hidden="false" name="Formats" vbProcedure="false">'Pilarer og lister'!$B$19:$B$26</definedName>
    <definedName function="false" hidden="false" name="GridStart" vbProcedure="false">'Pilarer og lister'!$C$8</definedName>
    <definedName function="false" hidden="false" name="MonthEnd" vbProcedure="false">'Pilarer og lister'!$C$7</definedName>
    <definedName function="false" hidden="false" name="MonthStart" vbProcedure="false">'Pilarer og lister'!$C$6</definedName>
    <definedName function="false" hidden="false" name="Pillars" vbProcedure="false">'Pilarer og lister'!$B$11:$B$14</definedName>
    <definedName function="false" hidden="false" name="PillarTargets" vbProcedure="false">'Pilarer og lister'!$C$11:$C$14</definedName>
    <definedName function="false" hidden="false" name="SelMonth" vbProcedure="false">'Pilarer og lister'!$C$4</definedName>
    <definedName function="false" hidden="false" name="SelYear" vbProcedure="false">'Pilarer og lister'!$C$5</definedName>
    <definedName function="false" hidden="false" name="Statuses" vbProcedure="false">'Pilarer og lister'!$D$19:$D$23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<sst xmlns="http://schemas.openxmlformats.org/spreadsheetml/2006/main" count="362" uniqueCount="188">
  <si>
    <t xml:space="preserve">Innholdskalender</t>
  </si>
  <si>
    <t xml:space="preserve">Én rad per innlegg. Kanal, Pilar, Format, Trakttrinn og Status har rullegardinmeny; Dato skrives DD.MM.ÅÅÅÅ og Klokkeslett TT:MM. Skriver du i raden rett under tabellen, utvides den automatisk.</t>
  </si>
  <si>
    <t xml:space="preserve">Dato</t>
  </si>
  <si>
    <t xml:space="preserve">Klokkeslett</t>
  </si>
  <si>
    <t xml:space="preserve">Kanal</t>
  </si>
  <si>
    <t xml:space="preserve">Pilar</t>
  </si>
  <si>
    <t xml:space="preserve">Format</t>
  </si>
  <si>
    <t xml:space="preserve">Trakttrinn</t>
  </si>
  <si>
    <t xml:space="preserve">Status</t>
  </si>
  <si>
    <t xml:space="preserve">Tekst (kort)</t>
  </si>
  <si>
    <t xml:space="preserve">Mediefil</t>
  </si>
  <si>
    <t xml:space="preserve">Ansvarlig</t>
  </si>
  <si>
    <t xml:space="preserve">LinkedIn</t>
  </si>
  <si>
    <t xml:space="preserve">Fagkunnskap</t>
  </si>
  <si>
    <t xml:space="preserve">Dokumentinnlegg</t>
  </si>
  <si>
    <t xml:space="preserve">ToFu</t>
  </si>
  <si>
    <t xml:space="preserve">Utkast</t>
  </si>
  <si>
    <t xml:space="preserve">Tre spørsmål kunder stiller om …</t>
  </si>
  <si>
    <t xml:space="preserve">post-01.pdf</t>
  </si>
  <si>
    <t xml:space="preserve">Kari</t>
  </si>
  <si>
    <t xml:space="preserve">Instagram</t>
  </si>
  <si>
    <t xml:space="preserve">Kundehistorier</t>
  </si>
  <si>
    <t xml:space="preserve">Karusell</t>
  </si>
  <si>
    <t xml:space="preserve">MoFu</t>
  </si>
  <si>
    <t xml:space="preserve">Klar</t>
  </si>
  <si>
    <t xml:space="preserve">Slik løste en kunde …</t>
  </si>
  <si>
    <t xml:space="preserve">post-02-karusell</t>
  </si>
  <si>
    <t xml:space="preserve">Ola</t>
  </si>
  <si>
    <t xml:space="preserve">Facebook</t>
  </si>
  <si>
    <t xml:space="preserve">Bedriftskultur</t>
  </si>
  <si>
    <t xml:space="preserve">Enkeltbilde</t>
  </si>
  <si>
    <t xml:space="preserve">Planlagt</t>
  </si>
  <si>
    <t xml:space="preserve">Møt teamet: slik ser mandagen ut hos oss</t>
  </si>
  <si>
    <t xml:space="preserve">post-03.jpg</t>
  </si>
  <si>
    <t xml:space="preserve">Ingrid</t>
  </si>
  <si>
    <t xml:space="preserve">Tekstinnlegg</t>
  </si>
  <si>
    <t xml:space="preserve">Frister du bør legge inn i kalenderen nå</t>
  </si>
  <si>
    <t xml:space="preserve">post-04-tekst</t>
  </si>
  <si>
    <t xml:space="preserve">Produkt og tilbud</t>
  </si>
  <si>
    <t xml:space="preserve">BoFu</t>
  </si>
  <si>
    <t xml:space="preserve">Nyhet: slik fungerer den nye kundeportalen</t>
  </si>
  <si>
    <t xml:space="preserve">post-05.jpg</t>
  </si>
  <si>
    <t xml:space="preserve">TikTok</t>
  </si>
  <si>
    <t xml:space="preserve">Kortvideo</t>
  </si>
  <si>
    <t xml:space="preserve">Idé</t>
  </si>
  <si>
    <t xml:space="preserve">Ett råd du kan bruke allerede i dag</t>
  </si>
  <si>
    <t xml:space="preserve">post-06.mp4</t>
  </si>
  <si>
    <t xml:space="preserve">Bilde med sitat</t>
  </si>
  <si>
    <t xml:space="preserve">«Nå har vi oversikt over hele måneden» – en kunde forteller</t>
  </si>
  <si>
    <t xml:space="preserve">post-07.jpg</t>
  </si>
  <si>
    <t xml:space="preserve">Vanlige feil – og hvordan du unngår dem</t>
  </si>
  <si>
    <t xml:space="preserve">post-08-karusell</t>
  </si>
  <si>
    <t xml:space="preserve">Reels</t>
  </si>
  <si>
    <t xml:space="preserve">Bak kulissene: slik forbereder vi en kundesamling</t>
  </si>
  <si>
    <t xml:space="preserve">post-09.mp4</t>
  </si>
  <si>
    <t xml:space="preserve">Sjekkliste før du bytter system</t>
  </si>
  <si>
    <t xml:space="preserve">post-10.pdf</t>
  </si>
  <si>
    <t xml:space="preserve">Kunden forteller: dette endret seg etter tre måneder</t>
  </si>
  <si>
    <t xml:space="preserve">post-11.mp4</t>
  </si>
  <si>
    <t xml:space="preserve">Video</t>
  </si>
  <si>
    <t xml:space="preserve">Demo: slik bestiller du en gratis gjennomgang</t>
  </si>
  <si>
    <t xml:space="preserve">post-12.mp4</t>
  </si>
  <si>
    <t xml:space="preserve">Hypotetisk eksempel — orova.vn</t>
  </si>
  <si>
    <t xml:space="preserve">Fylles ut automatisk fra arket Innholdskalender (dagens første innlegg; (+1) betyr at det finnes flere innlegg samme dag). Bytt måned og år i arket Pilarer og lister.</t>
  </si>
  <si>
    <t xml:space="preserve">Pilarer:</t>
  </si>
  <si>
    <t xml:space="preserve">Uke</t>
  </si>
  <si>
    <t xml:space="preserve">Mandag</t>
  </si>
  <si>
    <t xml:space="preserve">Tirsdag</t>
  </si>
  <si>
    <t xml:space="preserve">Onsdag</t>
  </si>
  <si>
    <t xml:space="preserve">Torsdag</t>
  </si>
  <si>
    <t xml:space="preserve">Fredag</t>
  </si>
  <si>
    <t xml:space="preserve">Lørdag</t>
  </si>
  <si>
    <t xml:space="preserve">Søndag</t>
  </si>
  <si>
    <t xml:space="preserve">Tekst</t>
  </si>
  <si>
    <t xml:space="preserve">Format · kanal</t>
  </si>
  <si>
    <t xml:space="preserve">Kanaler og kontoansvarlig</t>
  </si>
  <si>
    <t xml:space="preserve">Én rad per kanal (sideforhold fra Trinn 3). Tegn- og lengdegrenser endres jevnlig, så sjekk plattformens egne hjelpesider. Fyll inn kontoansvarlig og egne kanaler i de gule radene.</t>
  </si>
  <si>
    <t xml:space="preserve">Kontoansvarlig</t>
  </si>
  <si>
    <t xml:space="preserve">Hovedformat</t>
  </si>
  <si>
    <t xml:space="preserve">Vanlige sideforhold</t>
  </si>
  <si>
    <t xml:space="preserve">Merk deg</t>
  </si>
  <si>
    <t xml:space="preserve">Bilde, video, Reels</t>
  </si>
  <si>
    <t xml:space="preserve">1:1 eller 4:5 for bilde; 9:16 for Reels</t>
  </si>
  <si>
    <t xml:space="preserve">Lang tekst skjules bak «Se mer», så legg poenget først.</t>
  </si>
  <si>
    <t xml:space="preserve">Karusell, enkeltbilde, Reels</t>
  </si>
  <si>
    <t xml:space="preserve">4:5 for feedbilde; 9:16 for Reels</t>
  </si>
  <si>
    <t xml:space="preserve">Karusell med inntil 10 bilder.</t>
  </si>
  <si>
    <t xml:space="preserve">Bilde, dokumentinnlegg</t>
  </si>
  <si>
    <t xml:space="preserve">4:5 eller 1:1</t>
  </si>
  <si>
    <t xml:space="preserve">Bildeinnlegg med inntil 20 bilder.</t>
  </si>
  <si>
    <t xml:space="preserve">Vertikal video</t>
  </si>
  <si>
    <t xml:space="preserve">9:16</t>
  </si>
  <si>
    <t xml:space="preserve">Vis hovedpoenget tidlig i videoen.</t>
  </si>
  <si>
    <t xml:space="preserve">YouTube Shorts</t>
  </si>
  <si>
    <t xml:space="preserve">Tittelen hjelper seerne å finne videoen.</t>
  </si>
  <si>
    <t xml:space="preserve">Threads</t>
  </si>
  <si>
    <t xml:space="preserve">Tekst med bilde eller karusell</t>
  </si>
  <si>
    <t xml:space="preserve">4:5 eller 1:1 for bilde; 9:16 for video</t>
  </si>
  <si>
    <t xml:space="preserve">Telegram</t>
  </si>
  <si>
    <t xml:space="preserve">Kanalmeldinger med bilde eller album</t>
  </si>
  <si>
    <t xml:space="preserve">16:9 eller 1:1</t>
  </si>
  <si>
    <t xml:space="preserve">Album med inntil 10 bilder; meldinger vises kronologisk.</t>
  </si>
  <si>
    <t xml:space="preserve">Zalo</t>
  </si>
  <si>
    <t xml:space="preserve">Artikler fra offisiell konto</t>
  </si>
  <si>
    <t xml:space="preserve">16:9 for forsidebilde</t>
  </si>
  <si>
    <t xml:space="preserve">Mest relevant for virksomheter med kunder i Vietnam.</t>
  </si>
  <si>
    <t xml:space="preserve">Merkedager 2027</t>
  </si>
  <si>
    <t xml:space="preserve">Norske helligdager, flaggdager og merkedager for året i kalenderen (påske, Kristi himmelfart og pinse beregnet for året). Legg til bransjens egne datoer i de gule radene.</t>
  </si>
  <si>
    <t xml:space="preserve">Dag</t>
  </si>
  <si>
    <t xml:space="preserve">Merkedag</t>
  </si>
  <si>
    <t xml:space="preserve">Type</t>
  </si>
  <si>
    <t xml:space="preserve">Tips for planleggingen</t>
  </si>
  <si>
    <t xml:space="preserve">Første nyttårsdag</t>
  </si>
  <si>
    <t xml:space="preserve">Helligdag</t>
  </si>
  <si>
    <t xml:space="preserve">Unngå salgsutspill; planlegg rolig innhold eller ingen innlegg.</t>
  </si>
  <si>
    <t xml:space="preserve">Samefolkets dag</t>
  </si>
  <si>
    <t xml:space="preserve">Flaggdag</t>
  </si>
  <si>
    <t xml:space="preserve">Vurder et kort, nøkternt innlegg uten salg.</t>
  </si>
  <si>
    <t xml:space="preserve">Fastelavnssøndag</t>
  </si>
  <si>
    <t xml:space="preserve">Mulig tema for innhold hvis det passer merkevaren.</t>
  </si>
  <si>
    <t xml:space="preserve">Morsdag</t>
  </si>
  <si>
    <t xml:space="preserve">Valentinsdag</t>
  </si>
  <si>
    <t xml:space="preserve">Palmesøndag</t>
  </si>
  <si>
    <t xml:space="preserve">Skjærtorsdag</t>
  </si>
  <si>
    <t xml:space="preserve">Langfredag</t>
  </si>
  <si>
    <t xml:space="preserve">Første påskedag</t>
  </si>
  <si>
    <t xml:space="preserve">Andre påskedag</t>
  </si>
  <si>
    <t xml:space="preserve">Arbeidernes dag</t>
  </si>
  <si>
    <t xml:space="preserve">Offentlig høytidsdag</t>
  </si>
  <si>
    <t xml:space="preserve">Ofte fridag; planlegg færre innlegg.</t>
  </si>
  <si>
    <t xml:space="preserve">Kristi himmelfartsdag</t>
  </si>
  <si>
    <t xml:space="preserve">Frigjøringsdagen</t>
  </si>
  <si>
    <t xml:space="preserve">Første pinsedag</t>
  </si>
  <si>
    <t xml:space="preserve">Grunnlovsdag (17. mai)</t>
  </si>
  <si>
    <t xml:space="preserve">Andre pinsedag</t>
  </si>
  <si>
    <t xml:space="preserve">Farsdag</t>
  </si>
  <si>
    <t xml:space="preserve">Julaften</t>
  </si>
  <si>
    <t xml:space="preserve">Første juledag</t>
  </si>
  <si>
    <t xml:space="preserve">Andre juledag</t>
  </si>
  <si>
    <t xml:space="preserve">Nyttårsaften</t>
  </si>
  <si>
    <t xml:space="preserve">Fordeling per pilar (innlegg i valgt måned)</t>
  </si>
  <si>
    <t xml:space="preserve">Innholdspilar</t>
  </si>
  <si>
    <t xml:space="preserve">Målandel</t>
  </si>
  <si>
    <t xml:space="preserve">Antall innlegg</t>
  </si>
  <si>
    <t xml:space="preserve">Faktisk andel</t>
  </si>
  <si>
    <t xml:space="preserve">Avvik (prosentpoeng)</t>
  </si>
  <si>
    <t xml:space="preserve">Totalt</t>
  </si>
  <si>
    <t xml:space="preserve">Per kanal</t>
  </si>
  <si>
    <t xml:space="preserve">Per status</t>
  </si>
  <si>
    <t xml:space="preserve">Antall</t>
  </si>
  <si>
    <t xml:space="preserve">Slik måler du effekten etter publisering</t>
  </si>
  <si>
    <t xml:space="preserve">Nøkkeltall</t>
  </si>
  <si>
    <t xml:space="preserve">Hva det viser</t>
  </si>
  <si>
    <t xml:space="preserve">Hvor du finner det</t>
  </si>
  <si>
    <t xml:space="preserve">Fullføringsgrad av kalenderen</t>
  </si>
  <si>
    <t xml:space="preserve">Hvor mange planlagte innlegg som faktisk ble publisert til fastsatt tid</t>
  </si>
  <si>
    <t xml:space="preserve">Status-kolonnen i innholdskalenderen</t>
  </si>
  <si>
    <t xml:space="preserve">Engasjement</t>
  </si>
  <si>
    <t xml:space="preserve">Hvor mange som likte, kommenterte, lagret eller delte innlegget</t>
  </si>
  <si>
    <t xml:space="preserve">Plattformenes egne analysefaner</t>
  </si>
  <si>
    <t xml:space="preserve">Rekkevidde over tid</t>
  </si>
  <si>
    <t xml:space="preserve">Om antallet unike visninger endrer seg når takten blir jevn</t>
  </si>
  <si>
    <t xml:space="preserve">Plattformenes egne analysefaner, sammenlignet måned for måned</t>
  </si>
  <si>
    <t xml:space="preserve">Pilarer som fungerer</t>
  </si>
  <si>
    <t xml:space="preserve">Hvilke innholdspilarer som får mest respons</t>
  </si>
  <si>
    <t xml:space="preserve">Kalenderen koblet mot tallene fra analysefanene</t>
  </si>
  <si>
    <t xml:space="preserve">Gå gjennom tallene én gang i måneden når du setter opp neste måneds innholdskalender, og juster hvilke pilarer du satser mer på.</t>
  </si>
  <si>
    <t xml:space="preserve">Pilarer og lister</t>
  </si>
  <si>
    <t xml:space="preserve">Velg måned og år her. Månedsoversikt og Oppsummering oppdateres automatisk. De gule cellene kan du endre.</t>
  </si>
  <si>
    <t xml:space="preserve">Måned</t>
  </si>
  <si>
    <t xml:space="preserve">År</t>
  </si>
  <si>
    <t xml:space="preserve">Første dag i måneden</t>
  </si>
  <si>
    <t xml:space="preserve">Siste dag i måneden</t>
  </si>
  <si>
    <t xml:space="preserve">Kalenderen starter (mandag)</t>
  </si>
  <si>
    <t xml:space="preserve">Andel av innleggene</t>
  </si>
  <si>
    <t xml:space="preserve">Farge i kalenderen</t>
  </si>
  <si>
    <t xml:space="preserve">Hva den dekker</t>
  </si>
  <si>
    <t xml:space="preserve">Blå</t>
  </si>
  <si>
    <t xml:space="preserve">Råd, guider og svar på vanlige spørsmål</t>
  </si>
  <si>
    <t xml:space="preserve">Grønn</t>
  </si>
  <si>
    <t xml:space="preserve">Erfaringer og resultater kunder selv forteller om</t>
  </si>
  <si>
    <t xml:space="preserve">Oransje</t>
  </si>
  <si>
    <t xml:space="preserve">Folkene, arbeidsdagen og verdiene bak merkevaren</t>
  </si>
  <si>
    <t xml:space="preserve">Lilla</t>
  </si>
  <si>
    <t xml:space="preserve">Nyheter, demonstrasjoner og konkrete tilbud</t>
  </si>
  <si>
    <t xml:space="preserve">Fordelingen 40 / 20 / 20 / 20 % er et hypotetisk eksempel. Juster andelene når du ser egne tall (summen bør være 100 %).</t>
  </si>
  <si>
    <t xml:space="preserve">Publisert</t>
  </si>
  <si>
    <t xml:space="preserve">Listene brukes i rullegardinmenyene i arket Innholdskalender. Du kan endre teksten direkte i cellene.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</si>
</sst>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14]dd/mm/yyyy"/>
    <numFmt numFmtId="166" formatCode="hh:mm"/>
    <numFmt numFmtId="167" formatCode="d"/>
    <numFmt numFmtId="168" formatCode="0\ %"/>
    <numFmt numFmtId="169" formatCode="\+0.0;\-0.0;0.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9"/>
      <color rgb="FF595959"/>
      <name val="Calibri"/>
      <family val="0"/>
      <charset val="1"/>
    </font>
    <font>
      <b val="true"/>
      <sz val="11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sz val="10"/>
      <name val="Calibri"/>
      <family val="0"/>
      <charset val="1"/>
    </font>
    <font>
      <b val="true"/>
      <sz val="9"/>
      <color rgb="FF404040"/>
      <name val="Calibri"/>
      <family val="0"/>
      <charset val="1"/>
    </font>
    <font>
      <b val="true"/>
      <sz val="12"/>
      <name val="Calibri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7F7F7"/>
      </patternFill>
    </fill>
    <fill>
      <patternFill patternType="solid">
        <fgColor rgb="FFDCE6F1"/>
        <bgColor rgb="FFDDEBF7"/>
      </patternFill>
    </fill>
    <fill>
      <patternFill patternType="solid">
        <fgColor rgb="FFE2EFDA"/>
        <bgColor rgb="FFE7E6E6"/>
      </patternFill>
    </fill>
    <fill>
      <patternFill patternType="solid">
        <fgColor rgb="FFFCE4D6"/>
        <bgColor rgb="FFFFF2CC"/>
      </patternFill>
    </fill>
    <fill>
      <patternFill patternType="solid">
        <fgColor rgb="FFE4DFEC"/>
        <bgColor rgb="FFE3E3E3"/>
      </patternFill>
    </fill>
    <fill>
      <patternFill patternType="solid">
        <fgColor rgb="FFE7E6E6"/>
        <bgColor rgb="FFE3E3E3"/>
      </patternFill>
    </fill>
    <fill>
      <patternFill patternType="solid">
        <fgColor rgb="FFF7F7F7"/>
        <bgColor rgb="FFF2F2F2"/>
      </patternFill>
    </fill>
    <fill>
      <patternFill patternType="solid">
        <fgColor rgb="FFFFF8DC"/>
        <bgColor rgb="FFFFF2CC"/>
      </patternFill>
    </fill>
    <fill>
      <patternFill patternType="solid">
        <fgColor rgb="FFFFF2CC"/>
        <bgColor rgb="FFFFF8DC"/>
      </patternFill>
    </fill>
    <fill>
      <patternFill patternType="solid">
        <fgColor rgb="FFDDEBF7"/>
        <bgColor rgb="FFDCE6F1"/>
      </patternFill>
    </fill>
    <fill>
      <patternFill patternType="solid">
        <fgColor rgb="FFC6EFCE"/>
        <bgColor rgb="FFE2EFDA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hair">
        <color rgb="FFBFBFBF"/>
      </bottom>
      <diagonal/>
    </border>
    <border diagonalUp="false" diagonalDown="false">
      <left style="thin">
        <color rgb="FFA6A6A6"/>
      </left>
      <right style="thin">
        <color rgb="FFA6A6A6"/>
      </right>
      <top/>
      <bottom/>
      <diagonal/>
    </border>
    <border diagonalUp="false" diagonalDown="false">
      <left style="thin">
        <color rgb="FFA6A6A6"/>
      </left>
      <right style="thin">
        <color rgb="FFA6A6A6"/>
      </right>
      <top/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6" fontId="0" fillId="0" borderId="1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8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2" borderId="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0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8" borderId="5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2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8" borderId="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9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0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0" fillId="9" borderId="1" xfId="0" applyFont="fals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5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6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0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1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12" borderId="1" xfId="0" applyFont="fals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9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9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8" fontId="0" fillId="9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5"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CE6F1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>
          <bgColor rgb="FFDCE6F1"/>
        </patternFill>
      </fill>
    </dxf>
    <dxf>
      <fill>
        <patternFill>
          <bgColor rgb="FFE2EFDA"/>
        </patternFill>
      </fill>
    </dxf>
    <dxf>
      <fill>
        <patternFill>
          <bgColor rgb="FFFCE4D6"/>
        </patternFill>
      </fill>
    </dxf>
    <dxf>
      <fill>
        <patternFill>
          <bgColor rgb="FFE4DFEC"/>
        </patternFill>
      </fill>
    </dxf>
    <dxf>
      <fill>
        <patternFill>
          <bgColor rgb="FFF2F2F2"/>
        </patternFill>
      </fill>
    </dxf>
    <dxf>
      <fill>
        <patternFill>
          <bgColor rgb="FFFFF2CC"/>
        </patternFill>
      </fill>
    </dxf>
    <dxf>
      <fill>
        <patternFill>
          <bgColor rgb="FFDDEBF7"/>
        </patternFill>
      </fill>
    </dxf>
    <dxf>
      <font>
        <name val="Calibri"/>
        <charset val="1"/>
        <family val="0"/>
        <b val="1"/>
        <color rgb="FF006100"/>
        <sz val="11"/>
      </font>
      <fill>
        <patternFill>
          <bgColor rgb="FFC6EFCE"/>
        </patternFill>
      </fill>
    </dxf>
    <dxf>
      <fill>
        <patternFill>
          <bgColor rgb="FFE3E3E3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18" type="wholeTable"/>
      <tableStyleElement dxfId="19" type="firstColumnStripe"/>
      <tableStyleElement dxfId="20" type="firstRowStripe"/>
      <tableStyleElement dxfId="21" type="lastColumn"/>
      <tableStyleElement dxfId="22" type="firstColumn"/>
      <tableStyleElement dxfId="23" type="headerRow"/>
      <tableStyleElement dxfId="24" type="totalRow"/>
    </tableStyle>
  </tableStyles>
  <colors>
    <indexedColors>
      <rgbColor rgb="FF000000"/>
      <rgbColor rgb="FFF7F7F7"/>
      <rgbColor rgb="FFFF0000"/>
      <rgbColor rgb="FF00FF00"/>
      <rgbColor rgb="FF0000FF"/>
      <rgbColor rgb="FFF2F2F2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8D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FF2CC"/>
      <rgbColor rgb="FFDCE6F1"/>
      <rgbColor rgb="FFE7E6E6"/>
      <rgbColor rgb="FFE3E3E3"/>
      <rgbColor rgb="FFFCE4D6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Posts" displayName="tblPosts" ref="A4:J16" headerRowCount="1" totalsRowCount="0" totalsRowShown="0">
  <autoFilter ref="A4:J16"/>
  <tableColumns count="10">
    <tableColumn id="1" name="Dato"/>
    <tableColumn id="2" name="Klokkeslett"/>
    <tableColumn id="3" name="Kanal"/>
    <tableColumn id="4" name="Pilar"/>
    <tableColumn id="5" name="Format"/>
    <tableColumn id="6" name="Trakttrinn"/>
    <tableColumn id="7" name="Status"/>
    <tableColumn id="8" name="Tekst (kort)"/>
    <tableColumn id="9" name="Mediefil"/>
    <tableColumn id="10" name="Ansvarlig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1"/>
    <col collapsed="false" customWidth="true" hidden="false" outlineLevel="0" max="3" min="3" style="0" width="12"/>
    <col collapsed="false" customWidth="true" hidden="false" outlineLevel="0" max="4" min="4" style="0" width="16"/>
    <col collapsed="false" customWidth="true" hidden="false" outlineLevel="0" max="5" min="5" style="0" width="15"/>
    <col collapsed="false" customWidth="true" hidden="false" outlineLevel="0" max="6" min="6" style="0" width="11"/>
    <col collapsed="false" customWidth="true" hidden="false" outlineLevel="0" max="7" min="7" style="0" width="10"/>
    <col collapsed="false" customWidth="true" hidden="false" outlineLevel="0" max="8" min="8" style="0" width="46"/>
    <col collapsed="false" customWidth="true" hidden="false" outlineLevel="0" max="9" min="9" style="0" width="18"/>
    <col collapsed="false" customWidth="true" hidden="false" outlineLevel="0" max="10" min="10" style="0" width="11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customFormat="false" ht="30" hidden="false" customHeight="true" outlineLevel="0" collapsed="false">
      <c r="A5" s="4" t="n">
        <v>46421</v>
      </c>
      <c r="B5" s="5" t="n">
        <v>0.333333333333333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7" t="s">
        <v>17</v>
      </c>
      <c r="I5" s="6" t="s">
        <v>18</v>
      </c>
      <c r="J5" s="6" t="s">
        <v>19</v>
      </c>
    </row>
    <row r="6" customFormat="false" ht="30" hidden="false" customHeight="true" outlineLevel="0" collapsed="false">
      <c r="A6" s="4" t="n">
        <v>46423</v>
      </c>
      <c r="B6" s="5" t="n">
        <v>0.8125</v>
      </c>
      <c r="C6" s="6" t="s">
        <v>20</v>
      </c>
      <c r="D6" s="6" t="s">
        <v>21</v>
      </c>
      <c r="E6" s="6" t="s">
        <v>22</v>
      </c>
      <c r="F6" s="6" t="s">
        <v>23</v>
      </c>
      <c r="G6" s="6" t="s">
        <v>24</v>
      </c>
      <c r="H6" s="7" t="s">
        <v>25</v>
      </c>
      <c r="I6" s="6" t="s">
        <v>26</v>
      </c>
      <c r="J6" s="6" t="s">
        <v>27</v>
      </c>
    </row>
    <row r="7" customFormat="false" ht="30" hidden="false" customHeight="true" outlineLevel="0" collapsed="false">
      <c r="A7" s="4" t="n">
        <v>46426</v>
      </c>
      <c r="B7" s="5" t="n">
        <v>0.5</v>
      </c>
      <c r="C7" s="6" t="s">
        <v>28</v>
      </c>
      <c r="D7" s="6" t="s">
        <v>29</v>
      </c>
      <c r="E7" s="6" t="s">
        <v>30</v>
      </c>
      <c r="F7" s="6" t="s">
        <v>15</v>
      </c>
      <c r="G7" s="6" t="s">
        <v>31</v>
      </c>
      <c r="H7" s="7" t="s">
        <v>32</v>
      </c>
      <c r="I7" s="6" t="s">
        <v>33</v>
      </c>
      <c r="J7" s="6" t="s">
        <v>34</v>
      </c>
    </row>
    <row r="8" customFormat="false" ht="30" hidden="false" customHeight="true" outlineLevel="0" collapsed="false">
      <c r="A8" s="4" t="n">
        <v>46428</v>
      </c>
      <c r="B8" s="5" t="n">
        <v>0.333333333333333</v>
      </c>
      <c r="C8" s="6" t="s">
        <v>12</v>
      </c>
      <c r="D8" s="6" t="s">
        <v>13</v>
      </c>
      <c r="E8" s="6" t="s">
        <v>35</v>
      </c>
      <c r="F8" s="6" t="s">
        <v>15</v>
      </c>
      <c r="G8" s="6" t="s">
        <v>16</v>
      </c>
      <c r="H8" s="7" t="s">
        <v>36</v>
      </c>
      <c r="I8" s="6" t="s">
        <v>37</v>
      </c>
      <c r="J8" s="6" t="s">
        <v>19</v>
      </c>
    </row>
    <row r="9" customFormat="false" ht="30" hidden="false" customHeight="true" outlineLevel="0" collapsed="false">
      <c r="A9" s="4" t="n">
        <v>46430</v>
      </c>
      <c r="B9" s="5" t="n">
        <v>0.75</v>
      </c>
      <c r="C9" s="6" t="s">
        <v>20</v>
      </c>
      <c r="D9" s="6" t="s">
        <v>38</v>
      </c>
      <c r="E9" s="6" t="s">
        <v>30</v>
      </c>
      <c r="F9" s="6" t="s">
        <v>39</v>
      </c>
      <c r="G9" s="6" t="s">
        <v>24</v>
      </c>
      <c r="H9" s="7" t="s">
        <v>40</v>
      </c>
      <c r="I9" s="6" t="s">
        <v>41</v>
      </c>
      <c r="J9" s="6" t="s">
        <v>27</v>
      </c>
    </row>
    <row r="10" customFormat="false" ht="30" hidden="false" customHeight="true" outlineLevel="0" collapsed="false">
      <c r="A10" s="4" t="n">
        <v>46433</v>
      </c>
      <c r="B10" s="5" t="n">
        <v>0.791666666666667</v>
      </c>
      <c r="C10" s="6" t="s">
        <v>42</v>
      </c>
      <c r="D10" s="6" t="s">
        <v>13</v>
      </c>
      <c r="E10" s="6" t="s">
        <v>43</v>
      </c>
      <c r="F10" s="6" t="s">
        <v>15</v>
      </c>
      <c r="G10" s="6" t="s">
        <v>44</v>
      </c>
      <c r="H10" s="7" t="s">
        <v>45</v>
      </c>
      <c r="I10" s="6" t="s">
        <v>46</v>
      </c>
      <c r="J10" s="6" t="s">
        <v>34</v>
      </c>
    </row>
    <row r="11" customFormat="false" ht="30" hidden="false" customHeight="true" outlineLevel="0" collapsed="false">
      <c r="A11" s="4" t="n">
        <v>46435</v>
      </c>
      <c r="B11" s="5" t="n">
        <v>0.333333333333333</v>
      </c>
      <c r="C11" s="6" t="s">
        <v>12</v>
      </c>
      <c r="D11" s="6" t="s">
        <v>21</v>
      </c>
      <c r="E11" s="6" t="s">
        <v>47</v>
      </c>
      <c r="F11" s="6" t="s">
        <v>23</v>
      </c>
      <c r="G11" s="6" t="s">
        <v>16</v>
      </c>
      <c r="H11" s="7" t="s">
        <v>48</v>
      </c>
      <c r="I11" s="6" t="s">
        <v>49</v>
      </c>
      <c r="J11" s="6" t="s">
        <v>19</v>
      </c>
    </row>
    <row r="12" customFormat="false" ht="30" hidden="false" customHeight="true" outlineLevel="0" collapsed="false">
      <c r="A12" s="4" t="n">
        <v>46437</v>
      </c>
      <c r="B12" s="5" t="n">
        <v>0.5</v>
      </c>
      <c r="C12" s="6" t="s">
        <v>28</v>
      </c>
      <c r="D12" s="6" t="s">
        <v>13</v>
      </c>
      <c r="E12" s="6" t="s">
        <v>22</v>
      </c>
      <c r="F12" s="6" t="s">
        <v>23</v>
      </c>
      <c r="G12" s="6" t="s">
        <v>44</v>
      </c>
      <c r="H12" s="7" t="s">
        <v>50</v>
      </c>
      <c r="I12" s="6" t="s">
        <v>51</v>
      </c>
      <c r="J12" s="6" t="s">
        <v>27</v>
      </c>
    </row>
    <row r="13" customFormat="false" ht="30" hidden="false" customHeight="true" outlineLevel="0" collapsed="false">
      <c r="A13" s="4" t="n">
        <v>46440</v>
      </c>
      <c r="B13" s="5" t="n">
        <v>0.791666666666667</v>
      </c>
      <c r="C13" s="6" t="s">
        <v>20</v>
      </c>
      <c r="D13" s="6" t="s">
        <v>29</v>
      </c>
      <c r="E13" s="6" t="s">
        <v>52</v>
      </c>
      <c r="F13" s="6" t="s">
        <v>15</v>
      </c>
      <c r="G13" s="6" t="s">
        <v>44</v>
      </c>
      <c r="H13" s="7" t="s">
        <v>53</v>
      </c>
      <c r="I13" s="6" t="s">
        <v>54</v>
      </c>
      <c r="J13" s="6" t="s">
        <v>34</v>
      </c>
    </row>
    <row r="14" customFormat="false" ht="30" hidden="false" customHeight="true" outlineLevel="0" collapsed="false">
      <c r="A14" s="4" t="n">
        <v>46442</v>
      </c>
      <c r="B14" s="5" t="n">
        <v>0.333333333333333</v>
      </c>
      <c r="C14" s="6" t="s">
        <v>12</v>
      </c>
      <c r="D14" s="6" t="s">
        <v>13</v>
      </c>
      <c r="E14" s="6" t="s">
        <v>14</v>
      </c>
      <c r="F14" s="6" t="s">
        <v>23</v>
      </c>
      <c r="G14" s="6" t="s">
        <v>44</v>
      </c>
      <c r="H14" s="7" t="s">
        <v>55</v>
      </c>
      <c r="I14" s="6" t="s">
        <v>56</v>
      </c>
      <c r="J14" s="6" t="s">
        <v>19</v>
      </c>
    </row>
    <row r="15" customFormat="false" ht="30" hidden="false" customHeight="true" outlineLevel="0" collapsed="false">
      <c r="A15" s="4" t="n">
        <v>46442</v>
      </c>
      <c r="B15" s="5" t="n">
        <v>0.8125</v>
      </c>
      <c r="C15" s="6" t="s">
        <v>20</v>
      </c>
      <c r="D15" s="6" t="s">
        <v>21</v>
      </c>
      <c r="E15" s="6" t="s">
        <v>52</v>
      </c>
      <c r="F15" s="6" t="s">
        <v>23</v>
      </c>
      <c r="G15" s="6" t="s">
        <v>44</v>
      </c>
      <c r="H15" s="7" t="s">
        <v>57</v>
      </c>
      <c r="I15" s="6" t="s">
        <v>58</v>
      </c>
      <c r="J15" s="6" t="s">
        <v>27</v>
      </c>
    </row>
    <row r="16" customFormat="false" ht="30" hidden="false" customHeight="true" outlineLevel="0" collapsed="false">
      <c r="A16" s="4" t="n">
        <v>46444</v>
      </c>
      <c r="B16" s="5" t="n">
        <v>0.5</v>
      </c>
      <c r="C16" s="6" t="s">
        <v>28</v>
      </c>
      <c r="D16" s="6" t="s">
        <v>38</v>
      </c>
      <c r="E16" s="6" t="s">
        <v>59</v>
      </c>
      <c r="F16" s="6" t="s">
        <v>39</v>
      </c>
      <c r="G16" s="6" t="s">
        <v>44</v>
      </c>
      <c r="H16" s="7" t="s">
        <v>60</v>
      </c>
      <c r="I16" s="6" t="s">
        <v>61</v>
      </c>
      <c r="J16" s="6" t="s">
        <v>34</v>
      </c>
    </row>
    <row r="18" customFormat="false" ht="15" hidden="false" customHeight="false" outlineLevel="0" collapsed="false">
      <c r="A18" s="8" t="s">
        <v>62</v>
      </c>
    </row>
  </sheetData>
  <conditionalFormatting sqref="D5:D204">
    <cfRule type="expression" priority="2" aboveAverage="0" equalAverage="0" bottom="0" percent="0" rank="0" text="" dxfId="9">
      <formula>AND(D5&lt;&gt;"",D5=INDEX(Pillars,1))</formula>
    </cfRule>
    <cfRule type="expression" priority="3" aboveAverage="0" equalAverage="0" bottom="0" percent="0" rank="0" text="" dxfId="10">
      <formula>AND(D5&lt;&gt;"",D5=INDEX(Pillars,2))</formula>
    </cfRule>
    <cfRule type="expression" priority="4" aboveAverage="0" equalAverage="0" bottom="0" percent="0" rank="0" text="" dxfId="11">
      <formula>AND(D5&lt;&gt;"",D5=INDEX(Pillars,3))</formula>
    </cfRule>
    <cfRule type="expression" priority="5" aboveAverage="0" equalAverage="0" bottom="0" percent="0" rank="0" text="" dxfId="12">
      <formula>AND(D5&lt;&gt;"",D5=INDEX(Pillars,4))</formula>
    </cfRule>
  </conditionalFormatting>
  <conditionalFormatting sqref="G5:G204">
    <cfRule type="expression" priority="6" aboveAverage="0" equalAverage="0" bottom="0" percent="0" rank="0" text="" dxfId="13">
      <formula>AND(G5&lt;&gt;"",G5=INDEX(Statuses,1))</formula>
    </cfRule>
    <cfRule type="expression" priority="7" aboveAverage="0" equalAverage="0" bottom="0" percent="0" rank="0" text="" dxfId="14">
      <formula>AND(G5&lt;&gt;"",G5=INDEX(Statuses,2))</formula>
    </cfRule>
    <cfRule type="expression" priority="8" aboveAverage="0" equalAverage="0" bottom="0" percent="0" rank="0" text="" dxfId="15">
      <formula>AND(G5&lt;&gt;"",G5=INDEX(Statuses,3))</formula>
    </cfRule>
    <cfRule type="expression" priority="9" aboveAverage="0" equalAverage="0" bottom="0" percent="0" rank="0" text="" dxfId="10">
      <formula>AND(G5&lt;&gt;"",G5=INDEX(Statuses,4))</formula>
    </cfRule>
    <cfRule type="expression" priority="10" aboveAverage="0" equalAverage="0" bottom="0" percent="0" rank="0" text="" dxfId="16">
      <formula>AND(G5&lt;&gt;"",G5=INDEX(Statuses,5))</formula>
    </cfRule>
  </conditionalFormatting>
  <dataValidations count="7">
    <dataValidation allowBlank="true" errorStyle="stop" operator="between" showDropDown="false" showErrorMessage="false" showInputMessage="false" sqref="C5:C204" type="list">
      <formula1>Channels</formula1>
      <formula2>0</formula2>
    </dataValidation>
    <dataValidation allowBlank="true" errorStyle="stop" operator="between" showDropDown="false" showErrorMessage="false" showInputMessage="false" sqref="D5:D204" type="list">
      <formula1>Pillars</formula1>
      <formula2>0</formula2>
    </dataValidation>
    <dataValidation allowBlank="true" errorStyle="stop" operator="between" showDropDown="false" showErrorMessage="false" showInputMessage="false" sqref="E5:E204" type="list">
      <formula1>Formats</formula1>
      <formula2>0</formula2>
    </dataValidation>
    <dataValidation allowBlank="true" errorStyle="stop" operator="between" showDropDown="false" showErrorMessage="false" showInputMessage="false" sqref="G5:G204" type="list">
      <formula1>Statuses</formula1>
      <formula2>0</formula2>
    </dataValidation>
    <dataValidation allowBlank="true" errorStyle="stop" operator="greaterThan" showDropDown="false" showErrorMessage="false" showInputMessage="false" sqref="A5:A204" type="date">
      <formula1>DATE(2000,1,1)</formula1>
      <formula2>0</formula2>
    </dataValidation>
    <dataValidation allowBlank="true" errorStyle="stop" operator="between" showDropDown="false" showErrorMessage="false" showInputMessage="false" sqref="F5:F204" type="list">
      <formula1>"ToFu,MoFu,BoFu"</formula1>
      <formula2>0</formula2>
    </dataValidation>
    <dataValidation allowBlank="true" errorStyle="stop" operator="between" showDropDown="false" showErrorMessage="false" showInputMessage="false" sqref="B5:B204" type="time">
      <formula1>0</formula1>
      <formula2>0.999305556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4"/>
    <col collapsed="false" customWidth="true" hidden="false" outlineLevel="0" max="8" min="2" style="0" width="22"/>
  </cols>
  <sheetData>
    <row r="1" customFormat="false" ht="17.35" hidden="false" customHeight="false" outlineLevel="0" collapsed="false">
      <c r="A1" s="1" t="str">
        <f aca="false">"Månedsoversikt — "&amp;CHOOSE(SelMonth,"januar","februar","mars","april","mai","juni","juli","august","september","oktober","november","desember")&amp;" "&amp;SelYear</f>
        <v>Månedsoversikt — februar 2027</v>
      </c>
    </row>
    <row r="2" customFormat="false" ht="15" hidden="false" customHeight="false" outlineLevel="0" collapsed="false">
      <c r="A2" s="2" t="s">
        <v>63</v>
      </c>
    </row>
    <row r="3" customFormat="false" ht="15" hidden="false" customHeight="false" outlineLevel="0" collapsed="false">
      <c r="A3" s="9" t="s">
        <v>64</v>
      </c>
      <c r="B3" s="10" t="str">
        <f aca="false">INDEX(Pillars,1)</f>
        <v>Fagkunnskap</v>
      </c>
      <c r="C3" s="11" t="str">
        <f aca="false">INDEX(Pillars,2)</f>
        <v>Kundehistorier</v>
      </c>
      <c r="D3" s="12" t="str">
        <f aca="false">INDEX(Pillars,3)</f>
        <v>Bedriftskultur</v>
      </c>
      <c r="E3" s="13" t="str">
        <f aca="false">INDEX(Pillars,4)</f>
        <v>Produkt og tilbud</v>
      </c>
    </row>
    <row r="4" customFormat="false" ht="15" hidden="false" customHeight="false" outlineLevel="0" collapsed="false">
      <c r="A4" s="3" t="s">
        <v>65</v>
      </c>
      <c r="B4" s="3" t="s">
        <v>66</v>
      </c>
      <c r="C4" s="3" t="s">
        <v>67</v>
      </c>
      <c r="D4" s="3" t="s">
        <v>68</v>
      </c>
      <c r="E4" s="3" t="s">
        <v>69</v>
      </c>
      <c r="F4" s="3" t="s">
        <v>70</v>
      </c>
      <c r="G4" s="14" t="s">
        <v>71</v>
      </c>
      <c r="H4" s="14" t="s">
        <v>72</v>
      </c>
    </row>
    <row r="5" customFormat="false" ht="18" hidden="false" customHeight="true" outlineLevel="0" collapsed="false">
      <c r="A5" s="15" t="str">
        <f aca="false">IF(AND(MONTH((GridStart+0))&lt;&gt;SelMonth,MONTH((GridStart+0)+6)&lt;&gt;SelMonth),"","Uke "&amp;INT(((GridStart+0)+3-DATE(YEAR((GridStart+0)+3),1,1))/7)+1)</f>
        <v>Uke 5</v>
      </c>
      <c r="B5" s="16" t="n">
        <f aca="false">IF(MONTH((GridStart+0))=SelMonth,(GridStart+0),"")</f>
        <v>46419</v>
      </c>
      <c r="C5" s="16" t="n">
        <f aca="false">IF(MONTH((GridStart+1))=SelMonth,(GridStart+1),"")</f>
        <v>46420</v>
      </c>
      <c r="D5" s="16" t="n">
        <f aca="false">IF(MONTH((GridStart+2))=SelMonth,(GridStart+2),"")</f>
        <v>46421</v>
      </c>
      <c r="E5" s="16" t="n">
        <f aca="false">IF(MONTH((GridStart+3))=SelMonth,(GridStart+3),"")</f>
        <v>46422</v>
      </c>
      <c r="F5" s="16" t="n">
        <f aca="false">IF(MONTH((GridStart+4))=SelMonth,(GridStart+4),"")</f>
        <v>46423</v>
      </c>
      <c r="G5" s="17" t="n">
        <f aca="false">IF(MONTH((GridStart+5))=SelMonth,(GridStart+5),"")</f>
        <v>46424</v>
      </c>
      <c r="H5" s="17" t="n">
        <f aca="false">IF(MONTH((GridStart+6))=SelMonth,(GridStart+6),"")</f>
        <v>46425</v>
      </c>
    </row>
    <row r="6" customFormat="false" ht="15" hidden="false" customHeight="true" outlineLevel="0" collapsed="false">
      <c r="A6" s="18" t="s">
        <v>5</v>
      </c>
      <c r="B6" s="19" t="str">
        <f aca="false">IF(B5="","",IFERROR(INDEX(Innholdskalender!$D$5:$D$204,MATCH(B5,Innholdskalender!$A$5:$A$204,0)),""))</f>
        <v/>
      </c>
      <c r="C6" s="19" t="str">
        <f aca="false">IF(C5="","",IFERROR(INDEX(Innholdskalender!$D$5:$D$204,MATCH(C5,Innholdskalender!$A$5:$A$204,0)),""))</f>
        <v/>
      </c>
      <c r="D6" s="19" t="str">
        <f aca="false">IF(D5="","",IFERROR(INDEX(Innholdskalender!$D$5:$D$204,MATCH(D5,Innholdskalender!$A$5:$A$204,0)),""))</f>
        <v>Fagkunnskap</v>
      </c>
      <c r="E6" s="19" t="str">
        <f aca="false">IF(E5="","",IFERROR(INDEX(Innholdskalender!$D$5:$D$204,MATCH(E5,Innholdskalender!$A$5:$A$204,0)),""))</f>
        <v/>
      </c>
      <c r="F6" s="19" t="str">
        <f aca="false">IF(F5="","",IFERROR(INDEX(Innholdskalender!$D$5:$D$204,MATCH(F5,Innholdskalender!$A$5:$A$204,0)),""))</f>
        <v>Kundehistorier</v>
      </c>
      <c r="G6" s="20" t="str">
        <f aca="false">IF(G5="","",IFERROR(INDEX(Innholdskalender!$D$5:$D$204,MATCH(G5,Innholdskalender!$A$5:$A$204,0)),""))</f>
        <v/>
      </c>
      <c r="H6" s="20" t="str">
        <f aca="false">IF(H5="","",IFERROR(INDEX(Innholdskalender!$D$5:$D$204,MATCH(H5,Innholdskalender!$A$5:$A$204,0)),""))</f>
        <v/>
      </c>
    </row>
    <row r="7" customFormat="false" ht="43.5" hidden="false" customHeight="true" outlineLevel="0" collapsed="false">
      <c r="A7" s="18" t="s">
        <v>73</v>
      </c>
      <c r="B7" s="21" t="str">
        <f aca="false">IF(B5="","",IFERROR(INDEX(Innholdskalender!$H$5:$H$204,MATCH(B5,Innholdskalender!$A$5:$A$204,0)),""))</f>
        <v/>
      </c>
      <c r="C7" s="21" t="str">
        <f aca="false">IF(C5="","",IFERROR(INDEX(Innholdskalender!$H$5:$H$204,MATCH(C5,Innholdskalender!$A$5:$A$204,0)),""))</f>
        <v/>
      </c>
      <c r="D7" s="21" t="str">
        <f aca="false">IF(D5="","",IFERROR(INDEX(Innholdskalender!$H$5:$H$204,MATCH(D5,Innholdskalender!$A$5:$A$204,0)),""))</f>
        <v>Tre spørsmål kunder stiller om …</v>
      </c>
      <c r="E7" s="21" t="str">
        <f aca="false">IF(E5="","",IFERROR(INDEX(Innholdskalender!$H$5:$H$204,MATCH(E5,Innholdskalender!$A$5:$A$204,0)),""))</f>
        <v/>
      </c>
      <c r="F7" s="21" t="str">
        <f aca="false">IF(F5="","",IFERROR(INDEX(Innholdskalender!$H$5:$H$204,MATCH(F5,Innholdskalender!$A$5:$A$204,0)),""))</f>
        <v>Slik løste en kunde …</v>
      </c>
      <c r="G7" s="22" t="str">
        <f aca="false">IF(G5="","",IFERROR(INDEX(Innholdskalender!$H$5:$H$204,MATCH(G5,Innholdskalender!$A$5:$A$204,0)),""))</f>
        <v/>
      </c>
      <c r="H7" s="22" t="str">
        <f aca="false">IF(H5="","",IFERROR(INDEX(Innholdskalender!$H$5:$H$204,MATCH(H5,Innholdskalender!$A$5:$A$204,0)),""))</f>
        <v/>
      </c>
    </row>
    <row r="8" customFormat="false" ht="27.75" hidden="false" customHeight="true" outlineLevel="0" collapsed="false">
      <c r="A8" s="23" t="s">
        <v>74</v>
      </c>
      <c r="B8" s="24" t="str">
        <f aca="false">IF(B5="","",IFERROR(INDEX(Innholdskalender!$E$5:$E$204,MATCH(B5,Innholdskalender!$A$5:$A$204,0))&amp;" · "&amp;INDEX(Innholdskalender!$C$5:$C$204,MATCH(B5,Innholdskalender!$A$5:$A$204,0))&amp;IF(COUNTIF(Innholdskalender!$A$5:$A$204,B5)&gt;1," (+"&amp;(COUNTIF(Innholdskalender!$A$5:$A$204,B5)-1)&amp;")",""),""))</f>
        <v/>
      </c>
      <c r="C8" s="24" t="str">
        <f aca="false">IF(C5="","",IFERROR(INDEX(Innholdskalender!$E$5:$E$204,MATCH(C5,Innholdskalender!$A$5:$A$204,0))&amp;" · "&amp;INDEX(Innholdskalender!$C$5:$C$204,MATCH(C5,Innholdskalender!$A$5:$A$204,0))&amp;IF(COUNTIF(Innholdskalender!$A$5:$A$204,C5)&gt;1," (+"&amp;(COUNTIF(Innholdskalender!$A$5:$A$204,C5)-1)&amp;")",""),""))</f>
        <v/>
      </c>
      <c r="D8" s="24" t="str">
        <f aca="false">IF(D5="","",IFERROR(INDEX(Innholdskalender!$E$5:$E$204,MATCH(D5,Innholdskalender!$A$5:$A$204,0))&amp;" · "&amp;INDEX(Innholdskalender!$C$5:$C$204,MATCH(D5,Innholdskalender!$A$5:$A$204,0))&amp;IF(COUNTIF(Innholdskalender!$A$5:$A$204,D5)&gt;1," (+"&amp;(COUNTIF(Innholdskalender!$A$5:$A$204,D5)-1)&amp;")",""),""))</f>
        <v>Dokumentinnlegg · LinkedIn</v>
      </c>
      <c r="E8" s="24" t="str">
        <f aca="false">IF(E5="","",IFERROR(INDEX(Innholdskalender!$E$5:$E$204,MATCH(E5,Innholdskalender!$A$5:$A$204,0))&amp;" · "&amp;INDEX(Innholdskalender!$C$5:$C$204,MATCH(E5,Innholdskalender!$A$5:$A$204,0))&amp;IF(COUNTIF(Innholdskalender!$A$5:$A$204,E5)&gt;1," (+"&amp;(COUNTIF(Innholdskalender!$A$5:$A$204,E5)-1)&amp;")",""),""))</f>
        <v/>
      </c>
      <c r="F8" s="24" t="str">
        <f aca="false">IF(F5="","",IFERROR(INDEX(Innholdskalender!$E$5:$E$204,MATCH(F5,Innholdskalender!$A$5:$A$204,0))&amp;" · "&amp;INDEX(Innholdskalender!$C$5:$C$204,MATCH(F5,Innholdskalender!$A$5:$A$204,0))&amp;IF(COUNTIF(Innholdskalender!$A$5:$A$204,F5)&gt;1," (+"&amp;(COUNTIF(Innholdskalender!$A$5:$A$204,F5)-1)&amp;")",""),""))</f>
        <v>Karusell · Instagram</v>
      </c>
      <c r="G8" s="25" t="str">
        <f aca="false">IF(G5="","",IFERROR(INDEX(Innholdskalender!$E$5:$E$204,MATCH(G5,Innholdskalender!$A$5:$A$204,0))&amp;" · "&amp;INDEX(Innholdskalender!$C$5:$C$204,MATCH(G5,Innholdskalender!$A$5:$A$204,0))&amp;IF(COUNTIF(Innholdskalender!$A$5:$A$204,G5)&gt;1," (+"&amp;(COUNTIF(Innholdskalender!$A$5:$A$204,G5)-1)&amp;")",""),""))</f>
        <v/>
      </c>
      <c r="H8" s="25" t="str">
        <f aca="false">IF(H5="","",IFERROR(INDEX(Innholdskalender!$E$5:$E$204,MATCH(H5,Innholdskalender!$A$5:$A$204,0))&amp;" · "&amp;INDEX(Innholdskalender!$C$5:$C$204,MATCH(H5,Innholdskalender!$A$5:$A$204,0))&amp;IF(COUNTIF(Innholdskalender!$A$5:$A$204,H5)&gt;1," (+"&amp;(COUNTIF(Innholdskalender!$A$5:$A$204,H5)-1)&amp;")",""),""))</f>
        <v/>
      </c>
    </row>
    <row r="9" customFormat="false" ht="18" hidden="false" customHeight="true" outlineLevel="0" collapsed="false">
      <c r="A9" s="15" t="str">
        <f aca="false">IF(AND(MONTH((GridStart+7))&lt;&gt;SelMonth,MONTH((GridStart+7)+6)&lt;&gt;SelMonth),"","Uke "&amp;INT(((GridStart+7)+3-DATE(YEAR((GridStart+7)+3),1,1))/7)+1)</f>
        <v>Uke 6</v>
      </c>
      <c r="B9" s="16" t="n">
        <f aca="false">IF(MONTH((GridStart+7))=SelMonth,(GridStart+7),"")</f>
        <v>46426</v>
      </c>
      <c r="C9" s="16" t="n">
        <f aca="false">IF(MONTH((GridStart+8))=SelMonth,(GridStart+8),"")</f>
        <v>46427</v>
      </c>
      <c r="D9" s="16" t="n">
        <f aca="false">IF(MONTH((GridStart+9))=SelMonth,(GridStart+9),"")</f>
        <v>46428</v>
      </c>
      <c r="E9" s="16" t="n">
        <f aca="false">IF(MONTH((GridStart+10))=SelMonth,(GridStart+10),"")</f>
        <v>46429</v>
      </c>
      <c r="F9" s="16" t="n">
        <f aca="false">IF(MONTH((GridStart+11))=SelMonth,(GridStart+11),"")</f>
        <v>46430</v>
      </c>
      <c r="G9" s="17" t="n">
        <f aca="false">IF(MONTH((GridStart+12))=SelMonth,(GridStart+12),"")</f>
        <v>46431</v>
      </c>
      <c r="H9" s="17" t="n">
        <f aca="false">IF(MONTH((GridStart+13))=SelMonth,(GridStart+13),"")</f>
        <v>46432</v>
      </c>
    </row>
    <row r="10" customFormat="false" ht="15" hidden="false" customHeight="true" outlineLevel="0" collapsed="false">
      <c r="A10" s="18" t="s">
        <v>5</v>
      </c>
      <c r="B10" s="19" t="str">
        <f aca="false">IF(B9="","",IFERROR(INDEX(Innholdskalender!$D$5:$D$204,MATCH(B9,Innholdskalender!$A$5:$A$204,0)),""))</f>
        <v>Bedriftskultur</v>
      </c>
      <c r="C10" s="19" t="str">
        <f aca="false">IF(C9="","",IFERROR(INDEX(Innholdskalender!$D$5:$D$204,MATCH(C9,Innholdskalender!$A$5:$A$204,0)),""))</f>
        <v/>
      </c>
      <c r="D10" s="19" t="str">
        <f aca="false">IF(D9="","",IFERROR(INDEX(Innholdskalender!$D$5:$D$204,MATCH(D9,Innholdskalender!$A$5:$A$204,0)),""))</f>
        <v>Fagkunnskap</v>
      </c>
      <c r="E10" s="19" t="str">
        <f aca="false">IF(E9="","",IFERROR(INDEX(Innholdskalender!$D$5:$D$204,MATCH(E9,Innholdskalender!$A$5:$A$204,0)),""))</f>
        <v/>
      </c>
      <c r="F10" s="19" t="str">
        <f aca="false">IF(F9="","",IFERROR(INDEX(Innholdskalender!$D$5:$D$204,MATCH(F9,Innholdskalender!$A$5:$A$204,0)),""))</f>
        <v>Produkt og tilbud</v>
      </c>
      <c r="G10" s="20" t="str">
        <f aca="false">IF(G9="","",IFERROR(INDEX(Innholdskalender!$D$5:$D$204,MATCH(G9,Innholdskalender!$A$5:$A$204,0)),""))</f>
        <v/>
      </c>
      <c r="H10" s="20" t="str">
        <f aca="false">IF(H9="","",IFERROR(INDEX(Innholdskalender!$D$5:$D$204,MATCH(H9,Innholdskalender!$A$5:$A$204,0)),""))</f>
        <v/>
      </c>
    </row>
    <row r="11" customFormat="false" ht="43.5" hidden="false" customHeight="true" outlineLevel="0" collapsed="false">
      <c r="A11" s="18" t="s">
        <v>73</v>
      </c>
      <c r="B11" s="21" t="str">
        <f aca="false">IF(B9="","",IFERROR(INDEX(Innholdskalender!$H$5:$H$204,MATCH(B9,Innholdskalender!$A$5:$A$204,0)),""))</f>
        <v>Møt teamet: slik ser mandagen ut hos oss</v>
      </c>
      <c r="C11" s="21" t="str">
        <f aca="false">IF(C9="","",IFERROR(INDEX(Innholdskalender!$H$5:$H$204,MATCH(C9,Innholdskalender!$A$5:$A$204,0)),""))</f>
        <v/>
      </c>
      <c r="D11" s="21" t="str">
        <f aca="false">IF(D9="","",IFERROR(INDEX(Innholdskalender!$H$5:$H$204,MATCH(D9,Innholdskalender!$A$5:$A$204,0)),""))</f>
        <v>Frister du bør legge inn i kalenderen nå</v>
      </c>
      <c r="E11" s="21" t="str">
        <f aca="false">IF(E9="","",IFERROR(INDEX(Innholdskalender!$H$5:$H$204,MATCH(E9,Innholdskalender!$A$5:$A$204,0)),""))</f>
        <v/>
      </c>
      <c r="F11" s="21" t="str">
        <f aca="false">IF(F9="","",IFERROR(INDEX(Innholdskalender!$H$5:$H$204,MATCH(F9,Innholdskalender!$A$5:$A$204,0)),""))</f>
        <v>Nyhet: slik fungerer den nye kundeportalen</v>
      </c>
      <c r="G11" s="22" t="str">
        <f aca="false">IF(G9="","",IFERROR(INDEX(Innholdskalender!$H$5:$H$204,MATCH(G9,Innholdskalender!$A$5:$A$204,0)),""))</f>
        <v/>
      </c>
      <c r="H11" s="22" t="str">
        <f aca="false">IF(H9="","",IFERROR(INDEX(Innholdskalender!$H$5:$H$204,MATCH(H9,Innholdskalender!$A$5:$A$204,0)),""))</f>
        <v/>
      </c>
    </row>
    <row r="12" customFormat="false" ht="27.75" hidden="false" customHeight="true" outlineLevel="0" collapsed="false">
      <c r="A12" s="23" t="s">
        <v>74</v>
      </c>
      <c r="B12" s="24" t="str">
        <f aca="false">IF(B9="","",IFERROR(INDEX(Innholdskalender!$E$5:$E$204,MATCH(B9,Innholdskalender!$A$5:$A$204,0))&amp;" · "&amp;INDEX(Innholdskalender!$C$5:$C$204,MATCH(B9,Innholdskalender!$A$5:$A$204,0))&amp;IF(COUNTIF(Innholdskalender!$A$5:$A$204,B9)&gt;1," (+"&amp;(COUNTIF(Innholdskalender!$A$5:$A$204,B9)-1)&amp;")",""),""))</f>
        <v>Enkeltbilde · Facebook</v>
      </c>
      <c r="C12" s="24" t="str">
        <f aca="false">IF(C9="","",IFERROR(INDEX(Innholdskalender!$E$5:$E$204,MATCH(C9,Innholdskalender!$A$5:$A$204,0))&amp;" · "&amp;INDEX(Innholdskalender!$C$5:$C$204,MATCH(C9,Innholdskalender!$A$5:$A$204,0))&amp;IF(COUNTIF(Innholdskalender!$A$5:$A$204,C9)&gt;1," (+"&amp;(COUNTIF(Innholdskalender!$A$5:$A$204,C9)-1)&amp;")",""),""))</f>
        <v/>
      </c>
      <c r="D12" s="24" t="str">
        <f aca="false">IF(D9="","",IFERROR(INDEX(Innholdskalender!$E$5:$E$204,MATCH(D9,Innholdskalender!$A$5:$A$204,0))&amp;" · "&amp;INDEX(Innholdskalender!$C$5:$C$204,MATCH(D9,Innholdskalender!$A$5:$A$204,0))&amp;IF(COUNTIF(Innholdskalender!$A$5:$A$204,D9)&gt;1," (+"&amp;(COUNTIF(Innholdskalender!$A$5:$A$204,D9)-1)&amp;")",""),""))</f>
        <v>Tekstinnlegg · LinkedIn</v>
      </c>
      <c r="E12" s="24" t="str">
        <f aca="false">IF(E9="","",IFERROR(INDEX(Innholdskalender!$E$5:$E$204,MATCH(E9,Innholdskalender!$A$5:$A$204,0))&amp;" · "&amp;INDEX(Innholdskalender!$C$5:$C$204,MATCH(E9,Innholdskalender!$A$5:$A$204,0))&amp;IF(COUNTIF(Innholdskalender!$A$5:$A$204,E9)&gt;1," (+"&amp;(COUNTIF(Innholdskalender!$A$5:$A$204,E9)-1)&amp;")",""),""))</f>
        <v/>
      </c>
      <c r="F12" s="24" t="str">
        <f aca="false">IF(F9="","",IFERROR(INDEX(Innholdskalender!$E$5:$E$204,MATCH(F9,Innholdskalender!$A$5:$A$204,0))&amp;" · "&amp;INDEX(Innholdskalender!$C$5:$C$204,MATCH(F9,Innholdskalender!$A$5:$A$204,0))&amp;IF(COUNTIF(Innholdskalender!$A$5:$A$204,F9)&gt;1," (+"&amp;(COUNTIF(Innholdskalender!$A$5:$A$204,F9)-1)&amp;")",""),""))</f>
        <v>Enkeltbilde · Instagram</v>
      </c>
      <c r="G12" s="25" t="str">
        <f aca="false">IF(G9="","",IFERROR(INDEX(Innholdskalender!$E$5:$E$204,MATCH(G9,Innholdskalender!$A$5:$A$204,0))&amp;" · "&amp;INDEX(Innholdskalender!$C$5:$C$204,MATCH(G9,Innholdskalender!$A$5:$A$204,0))&amp;IF(COUNTIF(Innholdskalender!$A$5:$A$204,G9)&gt;1," (+"&amp;(COUNTIF(Innholdskalender!$A$5:$A$204,G9)-1)&amp;")",""),""))</f>
        <v/>
      </c>
      <c r="H12" s="25" t="str">
        <f aca="false">IF(H9="","",IFERROR(INDEX(Innholdskalender!$E$5:$E$204,MATCH(H9,Innholdskalender!$A$5:$A$204,0))&amp;" · "&amp;INDEX(Innholdskalender!$C$5:$C$204,MATCH(H9,Innholdskalender!$A$5:$A$204,0))&amp;IF(COUNTIF(Innholdskalender!$A$5:$A$204,H9)&gt;1," (+"&amp;(COUNTIF(Innholdskalender!$A$5:$A$204,H9)-1)&amp;")",""),""))</f>
        <v/>
      </c>
    </row>
    <row r="13" customFormat="false" ht="18" hidden="false" customHeight="true" outlineLevel="0" collapsed="false">
      <c r="A13" s="15" t="str">
        <f aca="false">IF(AND(MONTH((GridStart+14))&lt;&gt;SelMonth,MONTH((GridStart+14)+6)&lt;&gt;SelMonth),"","Uke "&amp;INT(((GridStart+14)+3-DATE(YEAR((GridStart+14)+3),1,1))/7)+1)</f>
        <v>Uke 7</v>
      </c>
      <c r="B13" s="16" t="n">
        <f aca="false">IF(MONTH((GridStart+14))=SelMonth,(GridStart+14),"")</f>
        <v>46433</v>
      </c>
      <c r="C13" s="16" t="n">
        <f aca="false">IF(MONTH((GridStart+15))=SelMonth,(GridStart+15),"")</f>
        <v>46434</v>
      </c>
      <c r="D13" s="16" t="n">
        <f aca="false">IF(MONTH((GridStart+16))=SelMonth,(GridStart+16),"")</f>
        <v>46435</v>
      </c>
      <c r="E13" s="16" t="n">
        <f aca="false">IF(MONTH((GridStart+17))=SelMonth,(GridStart+17),"")</f>
        <v>46436</v>
      </c>
      <c r="F13" s="16" t="n">
        <f aca="false">IF(MONTH((GridStart+18))=SelMonth,(GridStart+18),"")</f>
        <v>46437</v>
      </c>
      <c r="G13" s="17" t="n">
        <f aca="false">IF(MONTH((GridStart+19))=SelMonth,(GridStart+19),"")</f>
        <v>46438</v>
      </c>
      <c r="H13" s="17" t="n">
        <f aca="false">IF(MONTH((GridStart+20))=SelMonth,(GridStart+20),"")</f>
        <v>46439</v>
      </c>
    </row>
    <row r="14" customFormat="false" ht="15" hidden="false" customHeight="true" outlineLevel="0" collapsed="false">
      <c r="A14" s="18" t="s">
        <v>5</v>
      </c>
      <c r="B14" s="19" t="str">
        <f aca="false">IF(B13="","",IFERROR(INDEX(Innholdskalender!$D$5:$D$204,MATCH(B13,Innholdskalender!$A$5:$A$204,0)),""))</f>
        <v>Fagkunnskap</v>
      </c>
      <c r="C14" s="19" t="str">
        <f aca="false">IF(C13="","",IFERROR(INDEX(Innholdskalender!$D$5:$D$204,MATCH(C13,Innholdskalender!$A$5:$A$204,0)),""))</f>
        <v/>
      </c>
      <c r="D14" s="19" t="str">
        <f aca="false">IF(D13="","",IFERROR(INDEX(Innholdskalender!$D$5:$D$204,MATCH(D13,Innholdskalender!$A$5:$A$204,0)),""))</f>
        <v>Kundehistorier</v>
      </c>
      <c r="E14" s="19" t="str">
        <f aca="false">IF(E13="","",IFERROR(INDEX(Innholdskalender!$D$5:$D$204,MATCH(E13,Innholdskalender!$A$5:$A$204,0)),""))</f>
        <v/>
      </c>
      <c r="F14" s="19" t="str">
        <f aca="false">IF(F13="","",IFERROR(INDEX(Innholdskalender!$D$5:$D$204,MATCH(F13,Innholdskalender!$A$5:$A$204,0)),""))</f>
        <v>Fagkunnskap</v>
      </c>
      <c r="G14" s="20" t="str">
        <f aca="false">IF(G13="","",IFERROR(INDEX(Innholdskalender!$D$5:$D$204,MATCH(G13,Innholdskalender!$A$5:$A$204,0)),""))</f>
        <v/>
      </c>
      <c r="H14" s="20" t="str">
        <f aca="false">IF(H13="","",IFERROR(INDEX(Innholdskalender!$D$5:$D$204,MATCH(H13,Innholdskalender!$A$5:$A$204,0)),""))</f>
        <v/>
      </c>
    </row>
    <row r="15" customFormat="false" ht="43.5" hidden="false" customHeight="true" outlineLevel="0" collapsed="false">
      <c r="A15" s="18" t="s">
        <v>73</v>
      </c>
      <c r="B15" s="21" t="str">
        <f aca="false">IF(B13="","",IFERROR(INDEX(Innholdskalender!$H$5:$H$204,MATCH(B13,Innholdskalender!$A$5:$A$204,0)),""))</f>
        <v>Ett råd du kan bruke allerede i dag</v>
      </c>
      <c r="C15" s="21" t="str">
        <f aca="false">IF(C13="","",IFERROR(INDEX(Innholdskalender!$H$5:$H$204,MATCH(C13,Innholdskalender!$A$5:$A$204,0)),""))</f>
        <v/>
      </c>
      <c r="D15" s="21" t="str">
        <f aca="false">IF(D13="","",IFERROR(INDEX(Innholdskalender!$H$5:$H$204,MATCH(D13,Innholdskalender!$A$5:$A$204,0)),""))</f>
        <v>«Nå har vi oversikt over hele måneden» – en kunde forteller</v>
      </c>
      <c r="E15" s="21" t="str">
        <f aca="false">IF(E13="","",IFERROR(INDEX(Innholdskalender!$H$5:$H$204,MATCH(E13,Innholdskalender!$A$5:$A$204,0)),""))</f>
        <v/>
      </c>
      <c r="F15" s="21" t="str">
        <f aca="false">IF(F13="","",IFERROR(INDEX(Innholdskalender!$H$5:$H$204,MATCH(F13,Innholdskalender!$A$5:$A$204,0)),""))</f>
        <v>Vanlige feil – og hvordan du unngår dem</v>
      </c>
      <c r="G15" s="22" t="str">
        <f aca="false">IF(G13="","",IFERROR(INDEX(Innholdskalender!$H$5:$H$204,MATCH(G13,Innholdskalender!$A$5:$A$204,0)),""))</f>
        <v/>
      </c>
      <c r="H15" s="22" t="str">
        <f aca="false">IF(H13="","",IFERROR(INDEX(Innholdskalender!$H$5:$H$204,MATCH(H13,Innholdskalender!$A$5:$A$204,0)),""))</f>
        <v/>
      </c>
    </row>
    <row r="16" customFormat="false" ht="27.75" hidden="false" customHeight="true" outlineLevel="0" collapsed="false">
      <c r="A16" s="23" t="s">
        <v>74</v>
      </c>
      <c r="B16" s="24" t="str">
        <f aca="false">IF(B13="","",IFERROR(INDEX(Innholdskalender!$E$5:$E$204,MATCH(B13,Innholdskalender!$A$5:$A$204,0))&amp;" · "&amp;INDEX(Innholdskalender!$C$5:$C$204,MATCH(B13,Innholdskalender!$A$5:$A$204,0))&amp;IF(COUNTIF(Innholdskalender!$A$5:$A$204,B13)&gt;1," (+"&amp;(COUNTIF(Innholdskalender!$A$5:$A$204,B13)-1)&amp;")",""),""))</f>
        <v>Kortvideo · TikTok</v>
      </c>
      <c r="C16" s="24" t="str">
        <f aca="false">IF(C13="","",IFERROR(INDEX(Innholdskalender!$E$5:$E$204,MATCH(C13,Innholdskalender!$A$5:$A$204,0))&amp;" · "&amp;INDEX(Innholdskalender!$C$5:$C$204,MATCH(C13,Innholdskalender!$A$5:$A$204,0))&amp;IF(COUNTIF(Innholdskalender!$A$5:$A$204,C13)&gt;1," (+"&amp;(COUNTIF(Innholdskalender!$A$5:$A$204,C13)-1)&amp;")",""),""))</f>
        <v/>
      </c>
      <c r="D16" s="24" t="str">
        <f aca="false">IF(D13="","",IFERROR(INDEX(Innholdskalender!$E$5:$E$204,MATCH(D13,Innholdskalender!$A$5:$A$204,0))&amp;" · "&amp;INDEX(Innholdskalender!$C$5:$C$204,MATCH(D13,Innholdskalender!$A$5:$A$204,0))&amp;IF(COUNTIF(Innholdskalender!$A$5:$A$204,D13)&gt;1," (+"&amp;(COUNTIF(Innholdskalender!$A$5:$A$204,D13)-1)&amp;")",""),""))</f>
        <v>Bilde med sitat · LinkedIn</v>
      </c>
      <c r="E16" s="24" t="str">
        <f aca="false">IF(E13="","",IFERROR(INDEX(Innholdskalender!$E$5:$E$204,MATCH(E13,Innholdskalender!$A$5:$A$204,0))&amp;" · "&amp;INDEX(Innholdskalender!$C$5:$C$204,MATCH(E13,Innholdskalender!$A$5:$A$204,0))&amp;IF(COUNTIF(Innholdskalender!$A$5:$A$204,E13)&gt;1," (+"&amp;(COUNTIF(Innholdskalender!$A$5:$A$204,E13)-1)&amp;")",""),""))</f>
        <v/>
      </c>
      <c r="F16" s="24" t="str">
        <f aca="false">IF(F13="","",IFERROR(INDEX(Innholdskalender!$E$5:$E$204,MATCH(F13,Innholdskalender!$A$5:$A$204,0))&amp;" · "&amp;INDEX(Innholdskalender!$C$5:$C$204,MATCH(F13,Innholdskalender!$A$5:$A$204,0))&amp;IF(COUNTIF(Innholdskalender!$A$5:$A$204,F13)&gt;1," (+"&amp;(COUNTIF(Innholdskalender!$A$5:$A$204,F13)-1)&amp;")",""),""))</f>
        <v>Karusell · Facebook</v>
      </c>
      <c r="G16" s="25" t="str">
        <f aca="false">IF(G13="","",IFERROR(INDEX(Innholdskalender!$E$5:$E$204,MATCH(G13,Innholdskalender!$A$5:$A$204,0))&amp;" · "&amp;INDEX(Innholdskalender!$C$5:$C$204,MATCH(G13,Innholdskalender!$A$5:$A$204,0))&amp;IF(COUNTIF(Innholdskalender!$A$5:$A$204,G13)&gt;1," (+"&amp;(COUNTIF(Innholdskalender!$A$5:$A$204,G13)-1)&amp;")",""),""))</f>
        <v/>
      </c>
      <c r="H16" s="25" t="str">
        <f aca="false">IF(H13="","",IFERROR(INDEX(Innholdskalender!$E$5:$E$204,MATCH(H13,Innholdskalender!$A$5:$A$204,0))&amp;" · "&amp;INDEX(Innholdskalender!$C$5:$C$204,MATCH(H13,Innholdskalender!$A$5:$A$204,0))&amp;IF(COUNTIF(Innholdskalender!$A$5:$A$204,H13)&gt;1," (+"&amp;(COUNTIF(Innholdskalender!$A$5:$A$204,H13)-1)&amp;")",""),""))</f>
        <v/>
      </c>
    </row>
    <row r="17" customFormat="false" ht="18" hidden="false" customHeight="true" outlineLevel="0" collapsed="false">
      <c r="A17" s="15" t="str">
        <f aca="false">IF(AND(MONTH((GridStart+21))&lt;&gt;SelMonth,MONTH((GridStart+21)+6)&lt;&gt;SelMonth),"","Uke "&amp;INT(((GridStart+21)+3-DATE(YEAR((GridStart+21)+3),1,1))/7)+1)</f>
        <v>Uke 8</v>
      </c>
      <c r="B17" s="16" t="n">
        <f aca="false">IF(MONTH((GridStart+21))=SelMonth,(GridStart+21),"")</f>
        <v>46440</v>
      </c>
      <c r="C17" s="16" t="n">
        <f aca="false">IF(MONTH((GridStart+22))=SelMonth,(GridStart+22),"")</f>
        <v>46441</v>
      </c>
      <c r="D17" s="16" t="n">
        <f aca="false">IF(MONTH((GridStart+23))=SelMonth,(GridStart+23),"")</f>
        <v>46442</v>
      </c>
      <c r="E17" s="16" t="n">
        <f aca="false">IF(MONTH((GridStart+24))=SelMonth,(GridStart+24),"")</f>
        <v>46443</v>
      </c>
      <c r="F17" s="16" t="n">
        <f aca="false">IF(MONTH((GridStart+25))=SelMonth,(GridStart+25),"")</f>
        <v>46444</v>
      </c>
      <c r="G17" s="17" t="n">
        <f aca="false">IF(MONTH((GridStart+26))=SelMonth,(GridStart+26),"")</f>
        <v>46445</v>
      </c>
      <c r="H17" s="17" t="n">
        <f aca="false">IF(MONTH((GridStart+27))=SelMonth,(GridStart+27),"")</f>
        <v>46446</v>
      </c>
    </row>
    <row r="18" customFormat="false" ht="15" hidden="false" customHeight="true" outlineLevel="0" collapsed="false">
      <c r="A18" s="18" t="s">
        <v>5</v>
      </c>
      <c r="B18" s="19" t="str">
        <f aca="false">IF(B17="","",IFERROR(INDEX(Innholdskalender!$D$5:$D$204,MATCH(B17,Innholdskalender!$A$5:$A$204,0)),""))</f>
        <v>Bedriftskultur</v>
      </c>
      <c r="C18" s="19" t="str">
        <f aca="false">IF(C17="","",IFERROR(INDEX(Innholdskalender!$D$5:$D$204,MATCH(C17,Innholdskalender!$A$5:$A$204,0)),""))</f>
        <v/>
      </c>
      <c r="D18" s="19" t="str">
        <f aca="false">IF(D17="","",IFERROR(INDEX(Innholdskalender!$D$5:$D$204,MATCH(D17,Innholdskalender!$A$5:$A$204,0)),""))</f>
        <v>Fagkunnskap</v>
      </c>
      <c r="E18" s="19" t="str">
        <f aca="false">IF(E17="","",IFERROR(INDEX(Innholdskalender!$D$5:$D$204,MATCH(E17,Innholdskalender!$A$5:$A$204,0)),""))</f>
        <v/>
      </c>
      <c r="F18" s="19" t="str">
        <f aca="false">IF(F17="","",IFERROR(INDEX(Innholdskalender!$D$5:$D$204,MATCH(F17,Innholdskalender!$A$5:$A$204,0)),""))</f>
        <v>Produkt og tilbud</v>
      </c>
      <c r="G18" s="20" t="str">
        <f aca="false">IF(G17="","",IFERROR(INDEX(Innholdskalender!$D$5:$D$204,MATCH(G17,Innholdskalender!$A$5:$A$204,0)),""))</f>
        <v/>
      </c>
      <c r="H18" s="20" t="str">
        <f aca="false">IF(H17="","",IFERROR(INDEX(Innholdskalender!$D$5:$D$204,MATCH(H17,Innholdskalender!$A$5:$A$204,0)),""))</f>
        <v/>
      </c>
    </row>
    <row r="19" customFormat="false" ht="43.5" hidden="false" customHeight="true" outlineLevel="0" collapsed="false">
      <c r="A19" s="18" t="s">
        <v>73</v>
      </c>
      <c r="B19" s="21" t="str">
        <f aca="false">IF(B17="","",IFERROR(INDEX(Innholdskalender!$H$5:$H$204,MATCH(B17,Innholdskalender!$A$5:$A$204,0)),""))</f>
        <v>Bak kulissene: slik forbereder vi en kundesamling</v>
      </c>
      <c r="C19" s="21" t="str">
        <f aca="false">IF(C17="","",IFERROR(INDEX(Innholdskalender!$H$5:$H$204,MATCH(C17,Innholdskalender!$A$5:$A$204,0)),""))</f>
        <v/>
      </c>
      <c r="D19" s="21" t="str">
        <f aca="false">IF(D17="","",IFERROR(INDEX(Innholdskalender!$H$5:$H$204,MATCH(D17,Innholdskalender!$A$5:$A$204,0)),""))</f>
        <v>Sjekkliste før du bytter system</v>
      </c>
      <c r="E19" s="21" t="str">
        <f aca="false">IF(E17="","",IFERROR(INDEX(Innholdskalender!$H$5:$H$204,MATCH(E17,Innholdskalender!$A$5:$A$204,0)),""))</f>
        <v/>
      </c>
      <c r="F19" s="21" t="str">
        <f aca="false">IF(F17="","",IFERROR(INDEX(Innholdskalender!$H$5:$H$204,MATCH(F17,Innholdskalender!$A$5:$A$204,0)),""))</f>
        <v>Demo: slik bestiller du en gratis gjennomgang</v>
      </c>
      <c r="G19" s="22" t="str">
        <f aca="false">IF(G17="","",IFERROR(INDEX(Innholdskalender!$H$5:$H$204,MATCH(G17,Innholdskalender!$A$5:$A$204,0)),""))</f>
        <v/>
      </c>
      <c r="H19" s="22" t="str">
        <f aca="false">IF(H17="","",IFERROR(INDEX(Innholdskalender!$H$5:$H$204,MATCH(H17,Innholdskalender!$A$5:$A$204,0)),""))</f>
        <v/>
      </c>
    </row>
    <row r="20" customFormat="false" ht="27.75" hidden="false" customHeight="true" outlineLevel="0" collapsed="false">
      <c r="A20" s="23" t="s">
        <v>74</v>
      </c>
      <c r="B20" s="24" t="str">
        <f aca="false">IF(B17="","",IFERROR(INDEX(Innholdskalender!$E$5:$E$204,MATCH(B17,Innholdskalender!$A$5:$A$204,0))&amp;" · "&amp;INDEX(Innholdskalender!$C$5:$C$204,MATCH(B17,Innholdskalender!$A$5:$A$204,0))&amp;IF(COUNTIF(Innholdskalender!$A$5:$A$204,B17)&gt;1," (+"&amp;(COUNTIF(Innholdskalender!$A$5:$A$204,B17)-1)&amp;")",""),""))</f>
        <v>Reels · Instagram</v>
      </c>
      <c r="C20" s="24" t="str">
        <f aca="false">IF(C17="","",IFERROR(INDEX(Innholdskalender!$E$5:$E$204,MATCH(C17,Innholdskalender!$A$5:$A$204,0))&amp;" · "&amp;INDEX(Innholdskalender!$C$5:$C$204,MATCH(C17,Innholdskalender!$A$5:$A$204,0))&amp;IF(COUNTIF(Innholdskalender!$A$5:$A$204,C17)&gt;1," (+"&amp;(COUNTIF(Innholdskalender!$A$5:$A$204,C17)-1)&amp;")",""),""))</f>
        <v/>
      </c>
      <c r="D20" s="24" t="str">
        <f aca="false">IF(D17="","",IFERROR(INDEX(Innholdskalender!$E$5:$E$204,MATCH(D17,Innholdskalender!$A$5:$A$204,0))&amp;" · "&amp;INDEX(Innholdskalender!$C$5:$C$204,MATCH(D17,Innholdskalender!$A$5:$A$204,0))&amp;IF(COUNTIF(Innholdskalender!$A$5:$A$204,D17)&gt;1," (+"&amp;(COUNTIF(Innholdskalender!$A$5:$A$204,D17)-1)&amp;")",""),""))</f>
        <v>Dokumentinnlegg · LinkedIn (+1)</v>
      </c>
      <c r="E20" s="24" t="str">
        <f aca="false">IF(E17="","",IFERROR(INDEX(Innholdskalender!$E$5:$E$204,MATCH(E17,Innholdskalender!$A$5:$A$204,0))&amp;" · "&amp;INDEX(Innholdskalender!$C$5:$C$204,MATCH(E17,Innholdskalender!$A$5:$A$204,0))&amp;IF(COUNTIF(Innholdskalender!$A$5:$A$204,E17)&gt;1," (+"&amp;(COUNTIF(Innholdskalender!$A$5:$A$204,E17)-1)&amp;")",""),""))</f>
        <v/>
      </c>
      <c r="F20" s="24" t="str">
        <f aca="false">IF(F17="","",IFERROR(INDEX(Innholdskalender!$E$5:$E$204,MATCH(F17,Innholdskalender!$A$5:$A$204,0))&amp;" · "&amp;INDEX(Innholdskalender!$C$5:$C$204,MATCH(F17,Innholdskalender!$A$5:$A$204,0))&amp;IF(COUNTIF(Innholdskalender!$A$5:$A$204,F17)&gt;1," (+"&amp;(COUNTIF(Innholdskalender!$A$5:$A$204,F17)-1)&amp;")",""),""))</f>
        <v>Video · Facebook</v>
      </c>
      <c r="G20" s="25" t="str">
        <f aca="false">IF(G17="","",IFERROR(INDEX(Innholdskalender!$E$5:$E$204,MATCH(G17,Innholdskalender!$A$5:$A$204,0))&amp;" · "&amp;INDEX(Innholdskalender!$C$5:$C$204,MATCH(G17,Innholdskalender!$A$5:$A$204,0))&amp;IF(COUNTIF(Innholdskalender!$A$5:$A$204,G17)&gt;1," (+"&amp;(COUNTIF(Innholdskalender!$A$5:$A$204,G17)-1)&amp;")",""),""))</f>
        <v/>
      </c>
      <c r="H20" s="25" t="str">
        <f aca="false">IF(H17="","",IFERROR(INDEX(Innholdskalender!$E$5:$E$204,MATCH(H17,Innholdskalender!$A$5:$A$204,0))&amp;" · "&amp;INDEX(Innholdskalender!$C$5:$C$204,MATCH(H17,Innholdskalender!$A$5:$A$204,0))&amp;IF(COUNTIF(Innholdskalender!$A$5:$A$204,H17)&gt;1," (+"&amp;(COUNTIF(Innholdskalender!$A$5:$A$204,H17)-1)&amp;")",""),""))</f>
        <v/>
      </c>
    </row>
    <row r="21" customFormat="false" ht="18" hidden="false" customHeight="true" outlineLevel="0" collapsed="false">
      <c r="A21" s="15" t="str">
        <f aca="false">IF(AND(MONTH((GridStart+28))&lt;&gt;SelMonth,MONTH((GridStart+28)+6)&lt;&gt;SelMonth),"","Uke "&amp;INT(((GridStart+28)+3-DATE(YEAR((GridStart+28)+3),1,1))/7)+1)</f>
        <v/>
      </c>
      <c r="B21" s="16" t="str">
        <f aca="false">IF(MONTH((GridStart+28))=SelMonth,(GridStart+28),"")</f>
        <v/>
      </c>
      <c r="C21" s="16" t="str">
        <f aca="false">IF(MONTH((GridStart+29))=SelMonth,(GridStart+29),"")</f>
        <v/>
      </c>
      <c r="D21" s="16" t="str">
        <f aca="false">IF(MONTH((GridStart+30))=SelMonth,(GridStart+30),"")</f>
        <v/>
      </c>
      <c r="E21" s="16" t="str">
        <f aca="false">IF(MONTH((GridStart+31))=SelMonth,(GridStart+31),"")</f>
        <v/>
      </c>
      <c r="F21" s="16" t="str">
        <f aca="false">IF(MONTH((GridStart+32))=SelMonth,(GridStart+32),"")</f>
        <v/>
      </c>
      <c r="G21" s="17" t="str">
        <f aca="false">IF(MONTH((GridStart+33))=SelMonth,(GridStart+33),"")</f>
        <v/>
      </c>
      <c r="H21" s="17" t="str">
        <f aca="false">IF(MONTH((GridStart+34))=SelMonth,(GridStart+34),"")</f>
        <v/>
      </c>
    </row>
    <row r="22" customFormat="false" ht="15" hidden="false" customHeight="true" outlineLevel="0" collapsed="false">
      <c r="A22" s="18" t="s">
        <v>5</v>
      </c>
      <c r="B22" s="19" t="str">
        <f aca="false">IF(B21="","",IFERROR(INDEX(Innholdskalender!$D$5:$D$204,MATCH(B21,Innholdskalender!$A$5:$A$204,0)),""))</f>
        <v/>
      </c>
      <c r="C22" s="19" t="str">
        <f aca="false">IF(C21="","",IFERROR(INDEX(Innholdskalender!$D$5:$D$204,MATCH(C21,Innholdskalender!$A$5:$A$204,0)),""))</f>
        <v/>
      </c>
      <c r="D22" s="19" t="str">
        <f aca="false">IF(D21="","",IFERROR(INDEX(Innholdskalender!$D$5:$D$204,MATCH(D21,Innholdskalender!$A$5:$A$204,0)),""))</f>
        <v/>
      </c>
      <c r="E22" s="19" t="str">
        <f aca="false">IF(E21="","",IFERROR(INDEX(Innholdskalender!$D$5:$D$204,MATCH(E21,Innholdskalender!$A$5:$A$204,0)),""))</f>
        <v/>
      </c>
      <c r="F22" s="19" t="str">
        <f aca="false">IF(F21="","",IFERROR(INDEX(Innholdskalender!$D$5:$D$204,MATCH(F21,Innholdskalender!$A$5:$A$204,0)),""))</f>
        <v/>
      </c>
      <c r="G22" s="20" t="str">
        <f aca="false">IF(G21="","",IFERROR(INDEX(Innholdskalender!$D$5:$D$204,MATCH(G21,Innholdskalender!$A$5:$A$204,0)),""))</f>
        <v/>
      </c>
      <c r="H22" s="20" t="str">
        <f aca="false">IF(H21="","",IFERROR(INDEX(Innholdskalender!$D$5:$D$204,MATCH(H21,Innholdskalender!$A$5:$A$204,0)),""))</f>
        <v/>
      </c>
    </row>
    <row r="23" customFormat="false" ht="43.5" hidden="false" customHeight="true" outlineLevel="0" collapsed="false">
      <c r="A23" s="18" t="s">
        <v>73</v>
      </c>
      <c r="B23" s="21" t="str">
        <f aca="false">IF(B21="","",IFERROR(INDEX(Innholdskalender!$H$5:$H$204,MATCH(B21,Innholdskalender!$A$5:$A$204,0)),""))</f>
        <v/>
      </c>
      <c r="C23" s="21" t="str">
        <f aca="false">IF(C21="","",IFERROR(INDEX(Innholdskalender!$H$5:$H$204,MATCH(C21,Innholdskalender!$A$5:$A$204,0)),""))</f>
        <v/>
      </c>
      <c r="D23" s="21" t="str">
        <f aca="false">IF(D21="","",IFERROR(INDEX(Innholdskalender!$H$5:$H$204,MATCH(D21,Innholdskalender!$A$5:$A$204,0)),""))</f>
        <v/>
      </c>
      <c r="E23" s="21" t="str">
        <f aca="false">IF(E21="","",IFERROR(INDEX(Innholdskalender!$H$5:$H$204,MATCH(E21,Innholdskalender!$A$5:$A$204,0)),""))</f>
        <v/>
      </c>
      <c r="F23" s="21" t="str">
        <f aca="false">IF(F21="","",IFERROR(INDEX(Innholdskalender!$H$5:$H$204,MATCH(F21,Innholdskalender!$A$5:$A$204,0)),""))</f>
        <v/>
      </c>
      <c r="G23" s="22" t="str">
        <f aca="false">IF(G21="","",IFERROR(INDEX(Innholdskalender!$H$5:$H$204,MATCH(G21,Innholdskalender!$A$5:$A$204,0)),""))</f>
        <v/>
      </c>
      <c r="H23" s="22" t="str">
        <f aca="false">IF(H21="","",IFERROR(INDEX(Innholdskalender!$H$5:$H$204,MATCH(H21,Innholdskalender!$A$5:$A$204,0)),""))</f>
        <v/>
      </c>
    </row>
    <row r="24" customFormat="false" ht="27.75" hidden="false" customHeight="true" outlineLevel="0" collapsed="false">
      <c r="A24" s="23" t="s">
        <v>74</v>
      </c>
      <c r="B24" s="24" t="str">
        <f aca="false">IF(B21="","",IFERROR(INDEX(Innholdskalender!$E$5:$E$204,MATCH(B21,Innholdskalender!$A$5:$A$204,0))&amp;" · "&amp;INDEX(Innholdskalender!$C$5:$C$204,MATCH(B21,Innholdskalender!$A$5:$A$204,0))&amp;IF(COUNTIF(Innholdskalender!$A$5:$A$204,B21)&gt;1," (+"&amp;(COUNTIF(Innholdskalender!$A$5:$A$204,B21)-1)&amp;")",""),""))</f>
        <v/>
      </c>
      <c r="C24" s="24" t="str">
        <f aca="false">IF(C21="","",IFERROR(INDEX(Innholdskalender!$E$5:$E$204,MATCH(C21,Innholdskalender!$A$5:$A$204,0))&amp;" · "&amp;INDEX(Innholdskalender!$C$5:$C$204,MATCH(C21,Innholdskalender!$A$5:$A$204,0))&amp;IF(COUNTIF(Innholdskalender!$A$5:$A$204,C21)&gt;1," (+"&amp;(COUNTIF(Innholdskalender!$A$5:$A$204,C21)-1)&amp;")",""),""))</f>
        <v/>
      </c>
      <c r="D24" s="24" t="str">
        <f aca="false">IF(D21="","",IFERROR(INDEX(Innholdskalender!$E$5:$E$204,MATCH(D21,Innholdskalender!$A$5:$A$204,0))&amp;" · "&amp;INDEX(Innholdskalender!$C$5:$C$204,MATCH(D21,Innholdskalender!$A$5:$A$204,0))&amp;IF(COUNTIF(Innholdskalender!$A$5:$A$204,D21)&gt;1," (+"&amp;(COUNTIF(Innholdskalender!$A$5:$A$204,D21)-1)&amp;")",""),""))</f>
        <v/>
      </c>
      <c r="E24" s="24" t="str">
        <f aca="false">IF(E21="","",IFERROR(INDEX(Innholdskalender!$E$5:$E$204,MATCH(E21,Innholdskalender!$A$5:$A$204,0))&amp;" · "&amp;INDEX(Innholdskalender!$C$5:$C$204,MATCH(E21,Innholdskalender!$A$5:$A$204,0))&amp;IF(COUNTIF(Innholdskalender!$A$5:$A$204,E21)&gt;1," (+"&amp;(COUNTIF(Innholdskalender!$A$5:$A$204,E21)-1)&amp;")",""),""))</f>
        <v/>
      </c>
      <c r="F24" s="24" t="str">
        <f aca="false">IF(F21="","",IFERROR(INDEX(Innholdskalender!$E$5:$E$204,MATCH(F21,Innholdskalender!$A$5:$A$204,0))&amp;" · "&amp;INDEX(Innholdskalender!$C$5:$C$204,MATCH(F21,Innholdskalender!$A$5:$A$204,0))&amp;IF(COUNTIF(Innholdskalender!$A$5:$A$204,F21)&gt;1," (+"&amp;(COUNTIF(Innholdskalender!$A$5:$A$204,F21)-1)&amp;")",""),""))</f>
        <v/>
      </c>
      <c r="G24" s="25" t="str">
        <f aca="false">IF(G21="","",IFERROR(INDEX(Innholdskalender!$E$5:$E$204,MATCH(G21,Innholdskalender!$A$5:$A$204,0))&amp;" · "&amp;INDEX(Innholdskalender!$C$5:$C$204,MATCH(G21,Innholdskalender!$A$5:$A$204,0))&amp;IF(COUNTIF(Innholdskalender!$A$5:$A$204,G21)&gt;1," (+"&amp;(COUNTIF(Innholdskalender!$A$5:$A$204,G21)-1)&amp;")",""),""))</f>
        <v/>
      </c>
      <c r="H24" s="25" t="str">
        <f aca="false">IF(H21="","",IFERROR(INDEX(Innholdskalender!$E$5:$E$204,MATCH(H21,Innholdskalender!$A$5:$A$204,0))&amp;" · "&amp;INDEX(Innholdskalender!$C$5:$C$204,MATCH(H21,Innholdskalender!$A$5:$A$204,0))&amp;IF(COUNTIF(Innholdskalender!$A$5:$A$204,H21)&gt;1," (+"&amp;(COUNTIF(Innholdskalender!$A$5:$A$204,H21)-1)&amp;")",""),""))</f>
        <v/>
      </c>
    </row>
    <row r="25" customFormat="false" ht="18" hidden="false" customHeight="true" outlineLevel="0" collapsed="false">
      <c r="A25" s="15" t="str">
        <f aca="false">IF(AND(MONTH((GridStart+35))&lt;&gt;SelMonth,MONTH((GridStart+35)+6)&lt;&gt;SelMonth),"","Uke "&amp;INT(((GridStart+35)+3-DATE(YEAR((GridStart+35)+3),1,1))/7)+1)</f>
        <v/>
      </c>
      <c r="B25" s="16" t="str">
        <f aca="false">IF(MONTH((GridStart+35))=SelMonth,(GridStart+35),"")</f>
        <v/>
      </c>
      <c r="C25" s="16" t="str">
        <f aca="false">IF(MONTH((GridStart+36))=SelMonth,(GridStart+36),"")</f>
        <v/>
      </c>
      <c r="D25" s="16" t="str">
        <f aca="false">IF(MONTH((GridStart+37))=SelMonth,(GridStart+37),"")</f>
        <v/>
      </c>
      <c r="E25" s="16" t="str">
        <f aca="false">IF(MONTH((GridStart+38))=SelMonth,(GridStart+38),"")</f>
        <v/>
      </c>
      <c r="F25" s="16" t="str">
        <f aca="false">IF(MONTH((GridStart+39))=SelMonth,(GridStart+39),"")</f>
        <v/>
      </c>
      <c r="G25" s="17" t="str">
        <f aca="false">IF(MONTH((GridStart+40))=SelMonth,(GridStart+40),"")</f>
        <v/>
      </c>
      <c r="H25" s="17" t="str">
        <f aca="false">IF(MONTH((GridStart+41))=SelMonth,(GridStart+41),"")</f>
        <v/>
      </c>
    </row>
    <row r="26" customFormat="false" ht="15" hidden="false" customHeight="true" outlineLevel="0" collapsed="false">
      <c r="A26" s="18" t="s">
        <v>5</v>
      </c>
      <c r="B26" s="19" t="str">
        <f aca="false">IF(B25="","",IFERROR(INDEX(Innholdskalender!$D$5:$D$204,MATCH(B25,Innholdskalender!$A$5:$A$204,0)),""))</f>
        <v/>
      </c>
      <c r="C26" s="19" t="str">
        <f aca="false">IF(C25="","",IFERROR(INDEX(Innholdskalender!$D$5:$D$204,MATCH(C25,Innholdskalender!$A$5:$A$204,0)),""))</f>
        <v/>
      </c>
      <c r="D26" s="19" t="str">
        <f aca="false">IF(D25="","",IFERROR(INDEX(Innholdskalender!$D$5:$D$204,MATCH(D25,Innholdskalender!$A$5:$A$204,0)),""))</f>
        <v/>
      </c>
      <c r="E26" s="19" t="str">
        <f aca="false">IF(E25="","",IFERROR(INDEX(Innholdskalender!$D$5:$D$204,MATCH(E25,Innholdskalender!$A$5:$A$204,0)),""))</f>
        <v/>
      </c>
      <c r="F26" s="19" t="str">
        <f aca="false">IF(F25="","",IFERROR(INDEX(Innholdskalender!$D$5:$D$204,MATCH(F25,Innholdskalender!$A$5:$A$204,0)),""))</f>
        <v/>
      </c>
      <c r="G26" s="20" t="str">
        <f aca="false">IF(G25="","",IFERROR(INDEX(Innholdskalender!$D$5:$D$204,MATCH(G25,Innholdskalender!$A$5:$A$204,0)),""))</f>
        <v/>
      </c>
      <c r="H26" s="20" t="str">
        <f aca="false">IF(H25="","",IFERROR(INDEX(Innholdskalender!$D$5:$D$204,MATCH(H25,Innholdskalender!$A$5:$A$204,0)),""))</f>
        <v/>
      </c>
    </row>
    <row r="27" customFormat="false" ht="43.5" hidden="false" customHeight="true" outlineLevel="0" collapsed="false">
      <c r="A27" s="18" t="s">
        <v>73</v>
      </c>
      <c r="B27" s="21" t="str">
        <f aca="false">IF(B25="","",IFERROR(INDEX(Innholdskalender!$H$5:$H$204,MATCH(B25,Innholdskalender!$A$5:$A$204,0)),""))</f>
        <v/>
      </c>
      <c r="C27" s="21" t="str">
        <f aca="false">IF(C25="","",IFERROR(INDEX(Innholdskalender!$H$5:$H$204,MATCH(C25,Innholdskalender!$A$5:$A$204,0)),""))</f>
        <v/>
      </c>
      <c r="D27" s="21" t="str">
        <f aca="false">IF(D25="","",IFERROR(INDEX(Innholdskalender!$H$5:$H$204,MATCH(D25,Innholdskalender!$A$5:$A$204,0)),""))</f>
        <v/>
      </c>
      <c r="E27" s="21" t="str">
        <f aca="false">IF(E25="","",IFERROR(INDEX(Innholdskalender!$H$5:$H$204,MATCH(E25,Innholdskalender!$A$5:$A$204,0)),""))</f>
        <v/>
      </c>
      <c r="F27" s="21" t="str">
        <f aca="false">IF(F25="","",IFERROR(INDEX(Innholdskalender!$H$5:$H$204,MATCH(F25,Innholdskalender!$A$5:$A$204,0)),""))</f>
        <v/>
      </c>
      <c r="G27" s="22" t="str">
        <f aca="false">IF(G25="","",IFERROR(INDEX(Innholdskalender!$H$5:$H$204,MATCH(G25,Innholdskalender!$A$5:$A$204,0)),""))</f>
        <v/>
      </c>
      <c r="H27" s="22" t="str">
        <f aca="false">IF(H25="","",IFERROR(INDEX(Innholdskalender!$H$5:$H$204,MATCH(H25,Innholdskalender!$A$5:$A$204,0)),""))</f>
        <v/>
      </c>
    </row>
    <row r="28" customFormat="false" ht="27.75" hidden="false" customHeight="true" outlineLevel="0" collapsed="false">
      <c r="A28" s="23" t="s">
        <v>74</v>
      </c>
      <c r="B28" s="24" t="str">
        <f aca="false">IF(B25="","",IFERROR(INDEX(Innholdskalender!$E$5:$E$204,MATCH(B25,Innholdskalender!$A$5:$A$204,0))&amp;" · "&amp;INDEX(Innholdskalender!$C$5:$C$204,MATCH(B25,Innholdskalender!$A$5:$A$204,0))&amp;IF(COUNTIF(Innholdskalender!$A$5:$A$204,B25)&gt;1," (+"&amp;(COUNTIF(Innholdskalender!$A$5:$A$204,B25)-1)&amp;")",""),""))</f>
        <v/>
      </c>
      <c r="C28" s="24" t="str">
        <f aca="false">IF(C25="","",IFERROR(INDEX(Innholdskalender!$E$5:$E$204,MATCH(C25,Innholdskalender!$A$5:$A$204,0))&amp;" · "&amp;INDEX(Innholdskalender!$C$5:$C$204,MATCH(C25,Innholdskalender!$A$5:$A$204,0))&amp;IF(COUNTIF(Innholdskalender!$A$5:$A$204,C25)&gt;1," (+"&amp;(COUNTIF(Innholdskalender!$A$5:$A$204,C25)-1)&amp;")",""),""))</f>
        <v/>
      </c>
      <c r="D28" s="24" t="str">
        <f aca="false">IF(D25="","",IFERROR(INDEX(Innholdskalender!$E$5:$E$204,MATCH(D25,Innholdskalender!$A$5:$A$204,0))&amp;" · "&amp;INDEX(Innholdskalender!$C$5:$C$204,MATCH(D25,Innholdskalender!$A$5:$A$204,0))&amp;IF(COUNTIF(Innholdskalender!$A$5:$A$204,D25)&gt;1," (+"&amp;(COUNTIF(Innholdskalender!$A$5:$A$204,D25)-1)&amp;")",""),""))</f>
        <v/>
      </c>
      <c r="E28" s="24" t="str">
        <f aca="false">IF(E25="","",IFERROR(INDEX(Innholdskalender!$E$5:$E$204,MATCH(E25,Innholdskalender!$A$5:$A$204,0))&amp;" · "&amp;INDEX(Innholdskalender!$C$5:$C$204,MATCH(E25,Innholdskalender!$A$5:$A$204,0))&amp;IF(COUNTIF(Innholdskalender!$A$5:$A$204,E25)&gt;1," (+"&amp;(COUNTIF(Innholdskalender!$A$5:$A$204,E25)-1)&amp;")",""),""))</f>
        <v/>
      </c>
      <c r="F28" s="24" t="str">
        <f aca="false">IF(F25="","",IFERROR(INDEX(Innholdskalender!$E$5:$E$204,MATCH(F25,Innholdskalender!$A$5:$A$204,0))&amp;" · "&amp;INDEX(Innholdskalender!$C$5:$C$204,MATCH(F25,Innholdskalender!$A$5:$A$204,0))&amp;IF(COUNTIF(Innholdskalender!$A$5:$A$204,F25)&gt;1," (+"&amp;(COUNTIF(Innholdskalender!$A$5:$A$204,F25)-1)&amp;")",""),""))</f>
        <v/>
      </c>
      <c r="G28" s="25" t="str">
        <f aca="false">IF(G25="","",IFERROR(INDEX(Innholdskalender!$E$5:$E$204,MATCH(G25,Innholdskalender!$A$5:$A$204,0))&amp;" · "&amp;INDEX(Innholdskalender!$C$5:$C$204,MATCH(G25,Innholdskalender!$A$5:$A$204,0))&amp;IF(COUNTIF(Innholdskalender!$A$5:$A$204,G25)&gt;1," (+"&amp;(COUNTIF(Innholdskalender!$A$5:$A$204,G25)-1)&amp;")",""),""))</f>
        <v/>
      </c>
      <c r="H28" s="25" t="str">
        <f aca="false">IF(H25="","",IFERROR(INDEX(Innholdskalender!$E$5:$E$204,MATCH(H25,Innholdskalender!$A$5:$A$204,0))&amp;" · "&amp;INDEX(Innholdskalender!$C$5:$C$204,MATCH(H25,Innholdskalender!$A$5:$A$204,0))&amp;IF(COUNTIF(Innholdskalender!$A$5:$A$204,H25)&gt;1," (+"&amp;(COUNTIF(Innholdskalender!$A$5:$A$204,H25)-1)&amp;")",""),""))</f>
        <v/>
      </c>
    </row>
    <row r="30" customFormat="false" ht="15" hidden="false" customHeight="false" outlineLevel="0" collapsed="false">
      <c r="A30" s="8" t="s">
        <v>62</v>
      </c>
    </row>
  </sheetData>
  <sheetProtection sheet="true"/>
  <conditionalFormatting sqref="B5:H8">
    <cfRule type="expression" priority="2" aboveAverage="0" equalAverage="0" bottom="0" percent="0" rank="0" text="" dxfId="17">
      <formula>B$5=""</formula>
    </cfRule>
    <cfRule type="expression" priority="3" aboveAverage="0" equalAverage="0" bottom="0" percent="0" rank="0" text="" dxfId="9">
      <formula>AND(B$6&lt;&gt;"",B$6=INDEX(Pillars,1))</formula>
    </cfRule>
    <cfRule type="expression" priority="4" aboveAverage="0" equalAverage="0" bottom="0" percent="0" rank="0" text="" dxfId="10">
      <formula>AND(B$6&lt;&gt;"",B$6=INDEX(Pillars,2))</formula>
    </cfRule>
    <cfRule type="expression" priority="5" aboveAverage="0" equalAverage="0" bottom="0" percent="0" rank="0" text="" dxfId="11">
      <formula>AND(B$6&lt;&gt;"",B$6=INDEX(Pillars,3))</formula>
    </cfRule>
    <cfRule type="expression" priority="6" aboveAverage="0" equalAverage="0" bottom="0" percent="0" rank="0" text="" dxfId="12">
      <formula>AND(B$6&lt;&gt;"",B$6=INDEX(Pillars,4))</formula>
    </cfRule>
  </conditionalFormatting>
  <conditionalFormatting sqref="B9:H12">
    <cfRule type="expression" priority="7" aboveAverage="0" equalAverage="0" bottom="0" percent="0" rank="0" text="" dxfId="17">
      <formula>B$9=""</formula>
    </cfRule>
    <cfRule type="expression" priority="8" aboveAverage="0" equalAverage="0" bottom="0" percent="0" rank="0" text="" dxfId="9">
      <formula>AND(B$10&lt;&gt;"",B$10=INDEX(Pillars,1))</formula>
    </cfRule>
    <cfRule type="expression" priority="9" aboveAverage="0" equalAverage="0" bottom="0" percent="0" rank="0" text="" dxfId="10">
      <formula>AND(B$10&lt;&gt;"",B$10=INDEX(Pillars,2))</formula>
    </cfRule>
    <cfRule type="expression" priority="10" aboveAverage="0" equalAverage="0" bottom="0" percent="0" rank="0" text="" dxfId="11">
      <formula>AND(B$10&lt;&gt;"",B$10=INDEX(Pillars,3))</formula>
    </cfRule>
    <cfRule type="expression" priority="11" aboveAverage="0" equalAverage="0" bottom="0" percent="0" rank="0" text="" dxfId="12">
      <formula>AND(B$10&lt;&gt;"",B$10=INDEX(Pillars,4))</formula>
    </cfRule>
  </conditionalFormatting>
  <conditionalFormatting sqref="B13:H16">
    <cfRule type="expression" priority="12" aboveAverage="0" equalAverage="0" bottom="0" percent="0" rank="0" text="" dxfId="17">
      <formula>B$13=""</formula>
    </cfRule>
    <cfRule type="expression" priority="13" aboveAverage="0" equalAverage="0" bottom="0" percent="0" rank="0" text="" dxfId="9">
      <formula>AND(B$14&lt;&gt;"",B$14=INDEX(Pillars,1))</formula>
    </cfRule>
    <cfRule type="expression" priority="14" aboveAverage="0" equalAverage="0" bottom="0" percent="0" rank="0" text="" dxfId="10">
      <formula>AND(B$14&lt;&gt;"",B$14=INDEX(Pillars,2))</formula>
    </cfRule>
    <cfRule type="expression" priority="15" aboveAverage="0" equalAverage="0" bottom="0" percent="0" rank="0" text="" dxfId="11">
      <formula>AND(B$14&lt;&gt;"",B$14=INDEX(Pillars,3))</formula>
    </cfRule>
    <cfRule type="expression" priority="16" aboveAverage="0" equalAverage="0" bottom="0" percent="0" rank="0" text="" dxfId="12">
      <formula>AND(B$14&lt;&gt;"",B$14=INDEX(Pillars,4))</formula>
    </cfRule>
  </conditionalFormatting>
  <conditionalFormatting sqref="B17:H20">
    <cfRule type="expression" priority="17" aboveAverage="0" equalAverage="0" bottom="0" percent="0" rank="0" text="" dxfId="17">
      <formula>B$17=""</formula>
    </cfRule>
    <cfRule type="expression" priority="18" aboveAverage="0" equalAverage="0" bottom="0" percent="0" rank="0" text="" dxfId="9">
      <formula>AND(B$18&lt;&gt;"",B$18=INDEX(Pillars,1))</formula>
    </cfRule>
    <cfRule type="expression" priority="19" aboveAverage="0" equalAverage="0" bottom="0" percent="0" rank="0" text="" dxfId="10">
      <formula>AND(B$18&lt;&gt;"",B$18=INDEX(Pillars,2))</formula>
    </cfRule>
    <cfRule type="expression" priority="20" aboveAverage="0" equalAverage="0" bottom="0" percent="0" rank="0" text="" dxfId="11">
      <formula>AND(B$18&lt;&gt;"",B$18=INDEX(Pillars,3))</formula>
    </cfRule>
    <cfRule type="expression" priority="21" aboveAverage="0" equalAverage="0" bottom="0" percent="0" rank="0" text="" dxfId="12">
      <formula>AND(B$18&lt;&gt;"",B$18=INDEX(Pillars,4))</formula>
    </cfRule>
  </conditionalFormatting>
  <conditionalFormatting sqref="B21:H24">
    <cfRule type="expression" priority="22" aboveAverage="0" equalAverage="0" bottom="0" percent="0" rank="0" text="" dxfId="17">
      <formula>B$21=""</formula>
    </cfRule>
    <cfRule type="expression" priority="23" aboveAverage="0" equalAverage="0" bottom="0" percent="0" rank="0" text="" dxfId="9">
      <formula>AND(B$22&lt;&gt;"",B$22=INDEX(Pillars,1))</formula>
    </cfRule>
    <cfRule type="expression" priority="24" aboveAverage="0" equalAverage="0" bottom="0" percent="0" rank="0" text="" dxfId="10">
      <formula>AND(B$22&lt;&gt;"",B$22=INDEX(Pillars,2))</formula>
    </cfRule>
    <cfRule type="expression" priority="25" aboveAverage="0" equalAverage="0" bottom="0" percent="0" rank="0" text="" dxfId="11">
      <formula>AND(B$22&lt;&gt;"",B$22=INDEX(Pillars,3))</formula>
    </cfRule>
    <cfRule type="expression" priority="26" aboveAverage="0" equalAverage="0" bottom="0" percent="0" rank="0" text="" dxfId="12">
      <formula>AND(B$22&lt;&gt;"",B$22=INDEX(Pillars,4))</formula>
    </cfRule>
  </conditionalFormatting>
  <conditionalFormatting sqref="B25:H28">
    <cfRule type="expression" priority="27" aboveAverage="0" equalAverage="0" bottom="0" percent="0" rank="0" text="" dxfId="17">
      <formula>B$25=""</formula>
    </cfRule>
    <cfRule type="expression" priority="28" aboveAverage="0" equalAverage="0" bottom="0" percent="0" rank="0" text="" dxfId="9">
      <formula>AND(B$26&lt;&gt;"",B$26=INDEX(Pillars,1))</formula>
    </cfRule>
    <cfRule type="expression" priority="29" aboveAverage="0" equalAverage="0" bottom="0" percent="0" rank="0" text="" dxfId="10">
      <formula>AND(B$26&lt;&gt;"",B$26=INDEX(Pillars,2))</formula>
    </cfRule>
    <cfRule type="expression" priority="30" aboveAverage="0" equalAverage="0" bottom="0" percent="0" rank="0" text="" dxfId="11">
      <formula>AND(B$26&lt;&gt;"",B$26=INDEX(Pillars,3))</formula>
    </cfRule>
    <cfRule type="expression" priority="31" aboveAverage="0" equalAverage="0" bottom="0" percent="0" rank="0" text="" dxfId="12">
      <formula>AND(B$26&lt;&gt;"",B$26=INDEX(Pillars,4))</formula>
    </cfRule>
  </conditionalFormatting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6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5" min="5" style="0" width="50"/>
  </cols>
  <sheetData>
    <row r="1" customFormat="false" ht="17.35" hidden="false" customHeight="false" outlineLevel="0" collapsed="false">
      <c r="A1" s="1" t="s">
        <v>75</v>
      </c>
    </row>
    <row r="2" customFormat="false" ht="15" hidden="false" customHeight="false" outlineLevel="0" collapsed="false">
      <c r="A2" s="2" t="s">
        <v>76</v>
      </c>
    </row>
    <row r="4" customFormat="false" ht="15" hidden="false" customHeight="false" outlineLevel="0" collapsed="false">
      <c r="A4" s="3" t="s">
        <v>4</v>
      </c>
      <c r="B4" s="3" t="s">
        <v>77</v>
      </c>
      <c r="C4" s="3" t="s">
        <v>78</v>
      </c>
      <c r="D4" s="3" t="s">
        <v>79</v>
      </c>
      <c r="E4" s="3" t="s">
        <v>80</v>
      </c>
    </row>
    <row r="5" customFormat="false" ht="31.5" hidden="false" customHeight="true" outlineLevel="0" collapsed="false">
      <c r="A5" s="7" t="s">
        <v>28</v>
      </c>
      <c r="B5" s="7" t="s">
        <v>34</v>
      </c>
      <c r="C5" s="7" t="s">
        <v>81</v>
      </c>
      <c r="D5" s="7" t="s">
        <v>82</v>
      </c>
      <c r="E5" s="7" t="s">
        <v>83</v>
      </c>
    </row>
    <row r="6" customFormat="false" ht="31.5" hidden="false" customHeight="true" outlineLevel="0" collapsed="false">
      <c r="A6" s="7" t="s">
        <v>20</v>
      </c>
      <c r="B6" s="7" t="s">
        <v>27</v>
      </c>
      <c r="C6" s="7" t="s">
        <v>84</v>
      </c>
      <c r="D6" s="7" t="s">
        <v>85</v>
      </c>
      <c r="E6" s="7" t="s">
        <v>86</v>
      </c>
    </row>
    <row r="7" customFormat="false" ht="31.5" hidden="false" customHeight="true" outlineLevel="0" collapsed="false">
      <c r="A7" s="7" t="s">
        <v>12</v>
      </c>
      <c r="B7" s="7" t="s">
        <v>19</v>
      </c>
      <c r="C7" s="7" t="s">
        <v>87</v>
      </c>
      <c r="D7" s="7" t="s">
        <v>88</v>
      </c>
      <c r="E7" s="7" t="s">
        <v>89</v>
      </c>
    </row>
    <row r="8" customFormat="false" ht="31.5" hidden="false" customHeight="true" outlineLevel="0" collapsed="false">
      <c r="A8" s="7" t="s">
        <v>42</v>
      </c>
      <c r="B8" s="7" t="s">
        <v>34</v>
      </c>
      <c r="C8" s="7" t="s">
        <v>90</v>
      </c>
      <c r="D8" s="7" t="s">
        <v>91</v>
      </c>
      <c r="E8" s="7" t="s">
        <v>92</v>
      </c>
    </row>
    <row r="9" customFormat="false" ht="31.5" hidden="false" customHeight="true" outlineLevel="0" collapsed="false">
      <c r="A9" s="7" t="s">
        <v>93</v>
      </c>
      <c r="B9" s="7" t="s">
        <v>34</v>
      </c>
      <c r="C9" s="7" t="s">
        <v>90</v>
      </c>
      <c r="D9" s="7" t="s">
        <v>91</v>
      </c>
      <c r="E9" s="7" t="s">
        <v>94</v>
      </c>
    </row>
    <row r="10" customFormat="false" ht="31.5" hidden="false" customHeight="true" outlineLevel="0" collapsed="false">
      <c r="A10" s="7" t="s">
        <v>95</v>
      </c>
      <c r="B10" s="7" t="s">
        <v>27</v>
      </c>
      <c r="C10" s="7" t="s">
        <v>96</v>
      </c>
      <c r="D10" s="7" t="s">
        <v>97</v>
      </c>
      <c r="E10" s="7" t="s">
        <v>86</v>
      </c>
    </row>
    <row r="11" customFormat="false" ht="31.5" hidden="false" customHeight="true" outlineLevel="0" collapsed="false">
      <c r="A11" s="7" t="s">
        <v>98</v>
      </c>
      <c r="B11" s="7" t="s">
        <v>19</v>
      </c>
      <c r="C11" s="7" t="s">
        <v>99</v>
      </c>
      <c r="D11" s="7" t="s">
        <v>100</v>
      </c>
      <c r="E11" s="7" t="s">
        <v>101</v>
      </c>
    </row>
    <row r="12" customFormat="false" ht="31.5" hidden="false" customHeight="true" outlineLevel="0" collapsed="false">
      <c r="A12" s="7" t="s">
        <v>102</v>
      </c>
      <c r="B12" s="7" t="s">
        <v>19</v>
      </c>
      <c r="C12" s="7" t="s">
        <v>103</v>
      </c>
      <c r="D12" s="7" t="s">
        <v>104</v>
      </c>
      <c r="E12" s="7" t="s">
        <v>105</v>
      </c>
    </row>
    <row r="13" customFormat="false" ht="31.5" hidden="false" customHeight="true" outlineLevel="0" collapsed="false">
      <c r="A13" s="26"/>
      <c r="B13" s="26"/>
      <c r="C13" s="26"/>
      <c r="D13" s="26"/>
      <c r="E13" s="26"/>
    </row>
    <row r="14" customFormat="false" ht="31.5" hidden="false" customHeight="true" outlineLevel="0" collapsed="false">
      <c r="A14" s="26"/>
      <c r="B14" s="26"/>
      <c r="C14" s="26"/>
      <c r="D14" s="26"/>
      <c r="E14" s="26"/>
    </row>
    <row r="15" customFormat="false" ht="31.5" hidden="false" customHeight="true" outlineLevel="0" collapsed="false">
      <c r="A15" s="26"/>
      <c r="B15" s="26"/>
      <c r="C15" s="26"/>
      <c r="D15" s="26"/>
      <c r="E15" s="26"/>
    </row>
    <row r="17" customFormat="false" ht="15" hidden="false" customHeight="false" outlineLevel="0" collapsed="false">
      <c r="A17" s="8" t="s">
        <v>62</v>
      </c>
    </row>
  </sheetData>
  <dataValidations count="1">
    <dataValidation allowBlank="true" errorStyle="warning" operator="between" showDropDown="false" showErrorMessage="false" showInputMessage="false" sqref="A5:A15" type="list">
      <formula1>Channels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5" min="5" style="0" width="56"/>
  </cols>
  <sheetData>
    <row r="1" customFormat="false" ht="17.35" hidden="false" customHeight="false" outlineLevel="0" collapsed="false">
      <c r="A1" s="1" t="s">
        <v>106</v>
      </c>
    </row>
    <row r="2" customFormat="false" ht="15" hidden="false" customHeight="false" outlineLevel="0" collapsed="false">
      <c r="A2" s="2" t="s">
        <v>107</v>
      </c>
    </row>
    <row r="4" customFormat="false" ht="15" hidden="false" customHeight="false" outlineLevel="0" collapsed="false">
      <c r="A4" s="3" t="s">
        <v>2</v>
      </c>
      <c r="B4" s="3" t="s">
        <v>108</v>
      </c>
      <c r="C4" s="3" t="s">
        <v>109</v>
      </c>
      <c r="D4" s="3" t="s">
        <v>110</v>
      </c>
      <c r="E4" s="3" t="s">
        <v>111</v>
      </c>
    </row>
    <row r="5" customFormat="false" ht="15" hidden="false" customHeight="false" outlineLevel="0" collapsed="false">
      <c r="A5" s="27" t="n">
        <v>46388</v>
      </c>
      <c r="B5" s="7" t="s">
        <v>70</v>
      </c>
      <c r="C5" s="28" t="s">
        <v>112</v>
      </c>
      <c r="D5" s="7" t="s">
        <v>113</v>
      </c>
      <c r="E5" s="7" t="s">
        <v>114</v>
      </c>
    </row>
    <row r="6" customFormat="false" ht="15" hidden="false" customHeight="false" outlineLevel="0" collapsed="false">
      <c r="A6" s="27" t="n">
        <v>46424</v>
      </c>
      <c r="B6" s="7" t="s">
        <v>71</v>
      </c>
      <c r="C6" s="7" t="s">
        <v>115</v>
      </c>
      <c r="D6" s="7" t="s">
        <v>116</v>
      </c>
      <c r="E6" s="7" t="s">
        <v>117</v>
      </c>
    </row>
    <row r="7" customFormat="false" ht="15" hidden="false" customHeight="false" outlineLevel="0" collapsed="false">
      <c r="A7" s="27" t="n">
        <v>46425</v>
      </c>
      <c r="B7" s="7" t="s">
        <v>72</v>
      </c>
      <c r="C7" s="7" t="s">
        <v>118</v>
      </c>
      <c r="D7" s="7" t="s">
        <v>109</v>
      </c>
      <c r="E7" s="7" t="s">
        <v>119</v>
      </c>
    </row>
    <row r="8" customFormat="false" ht="15" hidden="false" customHeight="false" outlineLevel="0" collapsed="false">
      <c r="A8" s="27" t="n">
        <v>46432</v>
      </c>
      <c r="B8" s="7" t="s">
        <v>72</v>
      </c>
      <c r="C8" s="7" t="s">
        <v>120</v>
      </c>
      <c r="D8" s="7" t="s">
        <v>109</v>
      </c>
      <c r="E8" s="7" t="s">
        <v>119</v>
      </c>
    </row>
    <row r="9" customFormat="false" ht="15" hidden="false" customHeight="false" outlineLevel="0" collapsed="false">
      <c r="A9" s="27" t="n">
        <v>46432</v>
      </c>
      <c r="B9" s="7" t="s">
        <v>72</v>
      </c>
      <c r="C9" s="7" t="s">
        <v>121</v>
      </c>
      <c r="D9" s="7" t="s">
        <v>109</v>
      </c>
      <c r="E9" s="7" t="s">
        <v>119</v>
      </c>
    </row>
    <row r="10" customFormat="false" ht="15" hidden="false" customHeight="false" outlineLevel="0" collapsed="false">
      <c r="A10" s="27" t="n">
        <v>46467</v>
      </c>
      <c r="B10" s="7" t="s">
        <v>72</v>
      </c>
      <c r="C10" s="28" t="s">
        <v>122</v>
      </c>
      <c r="D10" s="7" t="s">
        <v>113</v>
      </c>
      <c r="E10" s="7" t="s">
        <v>114</v>
      </c>
    </row>
    <row r="11" customFormat="false" ht="15" hidden="false" customHeight="false" outlineLevel="0" collapsed="false">
      <c r="A11" s="27" t="n">
        <v>46471</v>
      </c>
      <c r="B11" s="7" t="s">
        <v>69</v>
      </c>
      <c r="C11" s="28" t="s">
        <v>123</v>
      </c>
      <c r="D11" s="7" t="s">
        <v>113</v>
      </c>
      <c r="E11" s="7" t="s">
        <v>114</v>
      </c>
    </row>
    <row r="12" customFormat="false" ht="15" hidden="false" customHeight="false" outlineLevel="0" collapsed="false">
      <c r="A12" s="27" t="n">
        <v>46472</v>
      </c>
      <c r="B12" s="7" t="s">
        <v>70</v>
      </c>
      <c r="C12" s="28" t="s">
        <v>124</v>
      </c>
      <c r="D12" s="7" t="s">
        <v>113</v>
      </c>
      <c r="E12" s="7" t="s">
        <v>114</v>
      </c>
    </row>
    <row r="13" customFormat="false" ht="15" hidden="false" customHeight="false" outlineLevel="0" collapsed="false">
      <c r="A13" s="27" t="n">
        <v>46474</v>
      </c>
      <c r="B13" s="7" t="s">
        <v>72</v>
      </c>
      <c r="C13" s="28" t="s">
        <v>125</v>
      </c>
      <c r="D13" s="7" t="s">
        <v>113</v>
      </c>
      <c r="E13" s="7" t="s">
        <v>114</v>
      </c>
    </row>
    <row r="14" customFormat="false" ht="15" hidden="false" customHeight="false" outlineLevel="0" collapsed="false">
      <c r="A14" s="27" t="n">
        <v>46475</v>
      </c>
      <c r="B14" s="7" t="s">
        <v>66</v>
      </c>
      <c r="C14" s="28" t="s">
        <v>126</v>
      </c>
      <c r="D14" s="7" t="s">
        <v>113</v>
      </c>
      <c r="E14" s="7" t="s">
        <v>114</v>
      </c>
    </row>
    <row r="15" customFormat="false" ht="15" hidden="false" customHeight="false" outlineLevel="0" collapsed="false">
      <c r="A15" s="27" t="n">
        <v>46508</v>
      </c>
      <c r="B15" s="7" t="s">
        <v>71</v>
      </c>
      <c r="C15" s="7" t="s">
        <v>127</v>
      </c>
      <c r="D15" s="7" t="s">
        <v>128</v>
      </c>
      <c r="E15" s="7" t="s">
        <v>129</v>
      </c>
    </row>
    <row r="16" customFormat="false" ht="15" hidden="false" customHeight="false" outlineLevel="0" collapsed="false">
      <c r="A16" s="27" t="n">
        <v>46513</v>
      </c>
      <c r="B16" s="7" t="s">
        <v>69</v>
      </c>
      <c r="C16" s="28" t="s">
        <v>130</v>
      </c>
      <c r="D16" s="7" t="s">
        <v>113</v>
      </c>
      <c r="E16" s="7" t="s">
        <v>114</v>
      </c>
    </row>
    <row r="17" customFormat="false" ht="15" hidden="false" customHeight="false" outlineLevel="0" collapsed="false">
      <c r="A17" s="27" t="n">
        <v>46515</v>
      </c>
      <c r="B17" s="7" t="s">
        <v>71</v>
      </c>
      <c r="C17" s="7" t="s">
        <v>131</v>
      </c>
      <c r="D17" s="7" t="s">
        <v>116</v>
      </c>
      <c r="E17" s="7" t="s">
        <v>117</v>
      </c>
    </row>
    <row r="18" customFormat="false" ht="15" hidden="false" customHeight="false" outlineLevel="0" collapsed="false">
      <c r="A18" s="27" t="n">
        <v>46523</v>
      </c>
      <c r="B18" s="7" t="s">
        <v>72</v>
      </c>
      <c r="C18" s="28" t="s">
        <v>132</v>
      </c>
      <c r="D18" s="7" t="s">
        <v>113</v>
      </c>
      <c r="E18" s="7" t="s">
        <v>114</v>
      </c>
    </row>
    <row r="19" customFormat="false" ht="15" hidden="false" customHeight="false" outlineLevel="0" collapsed="false">
      <c r="A19" s="27" t="n">
        <v>46524</v>
      </c>
      <c r="B19" s="7" t="s">
        <v>66</v>
      </c>
      <c r="C19" s="7" t="s">
        <v>133</v>
      </c>
      <c r="D19" s="7" t="s">
        <v>128</v>
      </c>
      <c r="E19" s="7" t="s">
        <v>129</v>
      </c>
    </row>
    <row r="20" customFormat="false" ht="15" hidden="false" customHeight="false" outlineLevel="0" collapsed="false">
      <c r="A20" s="27" t="n">
        <v>46524</v>
      </c>
      <c r="B20" s="7" t="s">
        <v>66</v>
      </c>
      <c r="C20" s="28" t="s">
        <v>134</v>
      </c>
      <c r="D20" s="7" t="s">
        <v>113</v>
      </c>
      <c r="E20" s="7" t="s">
        <v>114</v>
      </c>
    </row>
    <row r="21" customFormat="false" ht="15" hidden="false" customHeight="false" outlineLevel="0" collapsed="false">
      <c r="A21" s="27" t="n">
        <v>46705</v>
      </c>
      <c r="B21" s="7" t="s">
        <v>72</v>
      </c>
      <c r="C21" s="7" t="s">
        <v>135</v>
      </c>
      <c r="D21" s="7" t="s">
        <v>109</v>
      </c>
      <c r="E21" s="7" t="s">
        <v>119</v>
      </c>
    </row>
    <row r="22" customFormat="false" ht="15" hidden="false" customHeight="false" outlineLevel="0" collapsed="false">
      <c r="A22" s="27" t="n">
        <v>46745</v>
      </c>
      <c r="B22" s="7" t="s">
        <v>70</v>
      </c>
      <c r="C22" s="7" t="s">
        <v>136</v>
      </c>
      <c r="D22" s="7" t="s">
        <v>109</v>
      </c>
      <c r="E22" s="7" t="s">
        <v>119</v>
      </c>
    </row>
    <row r="23" customFormat="false" ht="15" hidden="false" customHeight="false" outlineLevel="0" collapsed="false">
      <c r="A23" s="27" t="n">
        <v>46746</v>
      </c>
      <c r="B23" s="7" t="s">
        <v>71</v>
      </c>
      <c r="C23" s="28" t="s">
        <v>137</v>
      </c>
      <c r="D23" s="7" t="s">
        <v>113</v>
      </c>
      <c r="E23" s="7" t="s">
        <v>114</v>
      </c>
    </row>
    <row r="24" customFormat="false" ht="15" hidden="false" customHeight="false" outlineLevel="0" collapsed="false">
      <c r="A24" s="27" t="n">
        <v>46747</v>
      </c>
      <c r="B24" s="7" t="s">
        <v>72</v>
      </c>
      <c r="C24" s="28" t="s">
        <v>138</v>
      </c>
      <c r="D24" s="7" t="s">
        <v>113</v>
      </c>
      <c r="E24" s="7" t="s">
        <v>114</v>
      </c>
    </row>
    <row r="25" customFormat="false" ht="15" hidden="false" customHeight="false" outlineLevel="0" collapsed="false">
      <c r="A25" s="27" t="n">
        <v>46752</v>
      </c>
      <c r="B25" s="7" t="s">
        <v>70</v>
      </c>
      <c r="C25" s="7" t="s">
        <v>139</v>
      </c>
      <c r="D25" s="7" t="s">
        <v>109</v>
      </c>
      <c r="E25" s="7" t="s">
        <v>119</v>
      </c>
    </row>
    <row r="26" customFormat="false" ht="15" hidden="false" customHeight="false" outlineLevel="0" collapsed="false">
      <c r="A26" s="29"/>
      <c r="B26" s="26"/>
      <c r="C26" s="26"/>
      <c r="D26" s="26"/>
      <c r="E26" s="26"/>
    </row>
    <row r="27" customFormat="false" ht="15" hidden="false" customHeight="false" outlineLevel="0" collapsed="false">
      <c r="A27" s="29"/>
      <c r="B27" s="26"/>
      <c r="C27" s="26"/>
      <c r="D27" s="26"/>
      <c r="E27" s="26"/>
    </row>
    <row r="28" customFormat="false" ht="15" hidden="false" customHeight="false" outlineLevel="0" collapsed="false">
      <c r="A28" s="29"/>
      <c r="B28" s="26"/>
      <c r="C28" s="26"/>
      <c r="D28" s="26"/>
      <c r="E28" s="26"/>
    </row>
    <row r="29" customFormat="false" ht="15" hidden="false" customHeight="false" outlineLevel="0" collapsed="false">
      <c r="A29" s="29"/>
      <c r="B29" s="26"/>
      <c r="C29" s="26"/>
      <c r="D29" s="26"/>
      <c r="E29" s="26"/>
    </row>
    <row r="30" customFormat="false" ht="15" hidden="false" customHeight="false" outlineLevel="0" collapsed="false">
      <c r="A30" s="29"/>
      <c r="B30" s="26"/>
      <c r="C30" s="26"/>
      <c r="D30" s="26"/>
      <c r="E30" s="26"/>
    </row>
    <row r="32" customFormat="false" ht="15" hidden="false" customHeight="false" outlineLevel="0" collapsed="false">
      <c r="A32" s="8" t="s">
        <v>62</v>
      </c>
    </row>
  </sheetData>
  <dataValidations count="1">
    <dataValidation allowBlank="true" errorStyle="stop" operator="greaterThan" showDropDown="false" showErrorMessage="false" showInputMessage="false" sqref="A5:A30" type="date">
      <formula1>DATE(2000,1,1)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6"/>
    <col collapsed="false" customWidth="true" hidden="false" outlineLevel="0" max="6" min="6" style="0" width="26"/>
  </cols>
  <sheetData>
    <row r="1" customFormat="false" ht="17.35" hidden="false" customHeight="false" outlineLevel="0" collapsed="false">
      <c r="A1" s="1" t="str">
        <f aca="false">"Oppsummering — "&amp;CHOOSE(SelMonth,"januar","februar","mars","april","mai","juni","juli","august","september","oktober","november","desember")&amp;" "&amp;SelYear</f>
        <v>Oppsummering — februar 2027</v>
      </c>
    </row>
    <row r="2" customFormat="false" ht="15" hidden="false" customHeight="false" outlineLevel="0" collapsed="false">
      <c r="A2" s="8" t="s">
        <v>62</v>
      </c>
    </row>
    <row r="4" customFormat="false" ht="15" hidden="false" customHeight="false" outlineLevel="0" collapsed="false">
      <c r="B4" s="30" t="s">
        <v>140</v>
      </c>
    </row>
    <row r="5" customFormat="false" ht="15" hidden="false" customHeight="false" outlineLevel="0" collapsed="false">
      <c r="B5" s="3" t="s">
        <v>141</v>
      </c>
      <c r="C5" s="3" t="s">
        <v>142</v>
      </c>
      <c r="D5" s="3" t="s">
        <v>143</v>
      </c>
      <c r="E5" s="3" t="s">
        <v>144</v>
      </c>
      <c r="F5" s="3" t="s">
        <v>145</v>
      </c>
    </row>
    <row r="6" customFormat="false" ht="15" hidden="false" customHeight="false" outlineLevel="0" collapsed="false">
      <c r="B6" s="31" t="str">
        <f aca="false">'Pilarer og lister'!B11</f>
        <v>Fagkunnskap</v>
      </c>
      <c r="C6" s="32" t="n">
        <f aca="false">'Pilarer og lister'!C11</f>
        <v>0.4</v>
      </c>
      <c r="D6" s="33" t="n">
        <f aca="false">COUNTIFS(Innholdskalender!$D$5:$D$204,B6,Innholdskalender!$A$5:$A$204,"&gt;="&amp;MonthStart,Innholdskalender!$A$5:$A$204,"&lt;="&amp;MonthEnd)</f>
        <v>5</v>
      </c>
      <c r="E6" s="32" t="n">
        <f aca="false">IF($D$10=0,"",D6/$D$10)</f>
        <v>0.416666666666667</v>
      </c>
      <c r="F6" s="34" t="n">
        <f aca="false">IF(E6="","",ROUND((E6-C6)*100,1))</f>
        <v>1.7</v>
      </c>
    </row>
    <row r="7" customFormat="false" ht="15" hidden="false" customHeight="false" outlineLevel="0" collapsed="false">
      <c r="B7" s="35" t="str">
        <f aca="false">'Pilarer og lister'!B12</f>
        <v>Kundehistorier</v>
      </c>
      <c r="C7" s="32" t="n">
        <f aca="false">'Pilarer og lister'!C12</f>
        <v>0.2</v>
      </c>
      <c r="D7" s="33" t="n">
        <f aca="false">COUNTIFS(Innholdskalender!$D$5:$D$204,B7,Innholdskalender!$A$5:$A$204,"&gt;="&amp;MonthStart,Innholdskalender!$A$5:$A$204,"&lt;="&amp;MonthEnd)</f>
        <v>3</v>
      </c>
      <c r="E7" s="32" t="n">
        <f aca="false">IF($D$10=0,"",D7/$D$10)</f>
        <v>0.25</v>
      </c>
      <c r="F7" s="34" t="n">
        <f aca="false">IF(E7="","",ROUND((E7-C7)*100,1))</f>
        <v>5</v>
      </c>
    </row>
    <row r="8" customFormat="false" ht="15" hidden="false" customHeight="false" outlineLevel="0" collapsed="false">
      <c r="B8" s="36" t="str">
        <f aca="false">'Pilarer og lister'!B13</f>
        <v>Bedriftskultur</v>
      </c>
      <c r="C8" s="32" t="n">
        <f aca="false">'Pilarer og lister'!C13</f>
        <v>0.2</v>
      </c>
      <c r="D8" s="33" t="n">
        <f aca="false">COUNTIFS(Innholdskalender!$D$5:$D$204,B8,Innholdskalender!$A$5:$A$204,"&gt;="&amp;MonthStart,Innholdskalender!$A$5:$A$204,"&lt;="&amp;MonthEnd)</f>
        <v>2</v>
      </c>
      <c r="E8" s="32" t="n">
        <f aca="false">IF($D$10=0,"",D8/$D$10)</f>
        <v>0.166666666666667</v>
      </c>
      <c r="F8" s="34" t="n">
        <f aca="false">IF(E8="","",ROUND((E8-C8)*100,1))</f>
        <v>-3.3</v>
      </c>
    </row>
    <row r="9" customFormat="false" ht="15" hidden="false" customHeight="false" outlineLevel="0" collapsed="false">
      <c r="B9" s="37" t="str">
        <f aca="false">'Pilarer og lister'!B14</f>
        <v>Produkt og tilbud</v>
      </c>
      <c r="C9" s="32" t="n">
        <f aca="false">'Pilarer og lister'!C14</f>
        <v>0.2</v>
      </c>
      <c r="D9" s="33" t="n">
        <f aca="false">COUNTIFS(Innholdskalender!$D$5:$D$204,B9,Innholdskalender!$A$5:$A$204,"&gt;="&amp;MonthStart,Innholdskalender!$A$5:$A$204,"&lt;="&amp;MonthEnd)</f>
        <v>2</v>
      </c>
      <c r="E9" s="32" t="n">
        <f aca="false">IF($D$10=0,"",D9/$D$10)</f>
        <v>0.166666666666667</v>
      </c>
      <c r="F9" s="34" t="n">
        <f aca="false">IF(E9="","",ROUND((E9-C9)*100,1))</f>
        <v>-3.3</v>
      </c>
    </row>
    <row r="10" customFormat="false" ht="15" hidden="false" customHeight="false" outlineLevel="0" collapsed="false">
      <c r="B10" s="38" t="s">
        <v>146</v>
      </c>
      <c r="C10" s="39" t="n">
        <f aca="false">SUM(C6:C9)</f>
        <v>1</v>
      </c>
      <c r="D10" s="3" t="n">
        <f aca="false">SUM(D6:D9)</f>
        <v>12</v>
      </c>
      <c r="E10" s="39" t="n">
        <f aca="false">IF(D10=0,"",SUM(E6:E9))</f>
        <v>1</v>
      </c>
      <c r="F10" s="3"/>
    </row>
    <row r="12" customFormat="false" ht="15" hidden="false" customHeight="false" outlineLevel="0" collapsed="false">
      <c r="B12" s="30" t="s">
        <v>147</v>
      </c>
      <c r="D12" s="30" t="s">
        <v>148</v>
      </c>
    </row>
    <row r="13" customFormat="false" ht="15" hidden="false" customHeight="false" outlineLevel="0" collapsed="false">
      <c r="B13" s="3" t="s">
        <v>4</v>
      </c>
      <c r="C13" s="3" t="s">
        <v>149</v>
      </c>
      <c r="D13" s="3" t="s">
        <v>8</v>
      </c>
      <c r="E13" s="3" t="s">
        <v>149</v>
      </c>
    </row>
    <row r="14" customFormat="false" ht="15" hidden="false" customHeight="false" outlineLevel="0" collapsed="false">
      <c r="B14" s="40" t="str">
        <f aca="false">'Pilarer og lister'!C19</f>
        <v>LinkedIn</v>
      </c>
      <c r="C14" s="33" t="n">
        <f aca="false">COUNTIFS(Innholdskalender!$C$5:$C$204,B14,Innholdskalender!$A$5:$A$204,"&gt;="&amp;MonthStart,Innholdskalender!$A$5:$A$204,"&lt;="&amp;MonthEnd)</f>
        <v>4</v>
      </c>
      <c r="D14" s="41" t="str">
        <f aca="false">'Pilarer og lister'!D19</f>
        <v>Idé</v>
      </c>
      <c r="E14" s="33" t="n">
        <f aca="false">COUNTIFS(Innholdskalender!$G$5:$G$204,D14,Innholdskalender!$A$5:$A$204,"&gt;="&amp;MonthStart,Innholdskalender!$A$5:$A$204,"&lt;="&amp;MonthEnd)</f>
        <v>6</v>
      </c>
    </row>
    <row r="15" customFormat="false" ht="15" hidden="false" customHeight="false" outlineLevel="0" collapsed="false">
      <c r="B15" s="40" t="str">
        <f aca="false">'Pilarer og lister'!C20</f>
        <v>Instagram</v>
      </c>
      <c r="C15" s="33" t="n">
        <f aca="false">COUNTIFS(Innholdskalender!$C$5:$C$204,B15,Innholdskalender!$A$5:$A$204,"&gt;="&amp;MonthStart,Innholdskalender!$A$5:$A$204,"&lt;="&amp;MonthEnd)</f>
        <v>4</v>
      </c>
      <c r="D15" s="42" t="str">
        <f aca="false">'Pilarer og lister'!D20</f>
        <v>Utkast</v>
      </c>
      <c r="E15" s="33" t="n">
        <f aca="false">COUNTIFS(Innholdskalender!$G$5:$G$204,D15,Innholdskalender!$A$5:$A$204,"&gt;="&amp;MonthStart,Innholdskalender!$A$5:$A$204,"&lt;="&amp;MonthEnd)</f>
        <v>3</v>
      </c>
    </row>
    <row r="16" customFormat="false" ht="15" hidden="false" customHeight="false" outlineLevel="0" collapsed="false">
      <c r="B16" s="40" t="str">
        <f aca="false">'Pilarer og lister'!C21</f>
        <v>Facebook</v>
      </c>
      <c r="C16" s="33" t="n">
        <f aca="false">COUNTIFS(Innholdskalender!$C$5:$C$204,B16,Innholdskalender!$A$5:$A$204,"&gt;="&amp;MonthStart,Innholdskalender!$A$5:$A$204,"&lt;="&amp;MonthEnd)</f>
        <v>3</v>
      </c>
      <c r="D16" s="43" t="str">
        <f aca="false">'Pilarer og lister'!D21</f>
        <v>Klar</v>
      </c>
      <c r="E16" s="33" t="n">
        <f aca="false">COUNTIFS(Innholdskalender!$G$5:$G$204,D16,Innholdskalender!$A$5:$A$204,"&gt;="&amp;MonthStart,Innholdskalender!$A$5:$A$204,"&lt;="&amp;MonthEnd)</f>
        <v>2</v>
      </c>
    </row>
    <row r="17" customFormat="false" ht="15" hidden="false" customHeight="false" outlineLevel="0" collapsed="false">
      <c r="B17" s="40" t="str">
        <f aca="false">'Pilarer og lister'!C22</f>
        <v>TikTok</v>
      </c>
      <c r="C17" s="33" t="n">
        <f aca="false">COUNTIFS(Innholdskalender!$C$5:$C$204,B17,Innholdskalender!$A$5:$A$204,"&gt;="&amp;MonthStart,Innholdskalender!$A$5:$A$204,"&lt;="&amp;MonthEnd)</f>
        <v>1</v>
      </c>
      <c r="D17" s="35" t="str">
        <f aca="false">'Pilarer og lister'!D22</f>
        <v>Planlagt</v>
      </c>
      <c r="E17" s="33" t="n">
        <f aca="false">COUNTIFS(Innholdskalender!$G$5:$G$204,D17,Innholdskalender!$A$5:$A$204,"&gt;="&amp;MonthStart,Innholdskalender!$A$5:$A$204,"&lt;="&amp;MonthEnd)</f>
        <v>1</v>
      </c>
    </row>
    <row r="18" customFormat="false" ht="15" hidden="false" customHeight="false" outlineLevel="0" collapsed="false">
      <c r="B18" s="40" t="str">
        <f aca="false">'Pilarer og lister'!C23</f>
        <v>YouTube Shorts</v>
      </c>
      <c r="C18" s="33" t="n">
        <f aca="false">COUNTIFS(Innholdskalender!$C$5:$C$204,B18,Innholdskalender!$A$5:$A$204,"&gt;="&amp;MonthStart,Innholdskalender!$A$5:$A$204,"&lt;="&amp;MonthEnd)</f>
        <v>0</v>
      </c>
      <c r="D18" s="44" t="str">
        <f aca="false">'Pilarer og lister'!D23</f>
        <v>Publisert</v>
      </c>
      <c r="E18" s="33" t="n">
        <f aca="false">COUNTIFS(Innholdskalender!$G$5:$G$204,D18,Innholdskalender!$A$5:$A$204,"&gt;="&amp;MonthStart,Innholdskalender!$A$5:$A$204,"&lt;="&amp;MonthEnd)</f>
        <v>0</v>
      </c>
    </row>
    <row r="19" customFormat="false" ht="15" hidden="false" customHeight="false" outlineLevel="0" collapsed="false">
      <c r="B19" s="40" t="str">
        <f aca="false">'Pilarer og lister'!C24</f>
        <v>Threads</v>
      </c>
      <c r="C19" s="33" t="n">
        <f aca="false">COUNTIFS(Innholdskalender!$C$5:$C$204,B19,Innholdskalender!$A$5:$A$204,"&gt;="&amp;MonthStart,Innholdskalender!$A$5:$A$204,"&lt;="&amp;MonthEnd)</f>
        <v>0</v>
      </c>
    </row>
    <row r="20" customFormat="false" ht="15" hidden="false" customHeight="false" outlineLevel="0" collapsed="false">
      <c r="B20" s="40" t="str">
        <f aca="false">'Pilarer og lister'!C25</f>
        <v>Telegram</v>
      </c>
      <c r="C20" s="33" t="n">
        <f aca="false">COUNTIFS(Innholdskalender!$C$5:$C$204,B20,Innholdskalender!$A$5:$A$204,"&gt;="&amp;MonthStart,Innholdskalender!$A$5:$A$204,"&lt;="&amp;MonthEnd)</f>
        <v>0</v>
      </c>
    </row>
    <row r="21" customFormat="false" ht="15" hidden="false" customHeight="false" outlineLevel="0" collapsed="false">
      <c r="B21" s="40" t="str">
        <f aca="false">'Pilarer og lister'!C26</f>
        <v>Zalo</v>
      </c>
      <c r="C21" s="33" t="n">
        <f aca="false">COUNTIFS(Innholdskalender!$C$5:$C$204,B21,Innholdskalender!$A$5:$A$204,"&gt;="&amp;MonthStart,Innholdskalender!$A$5:$A$204,"&lt;="&amp;MonthEnd)</f>
        <v>0</v>
      </c>
    </row>
    <row r="22" customFormat="false" ht="15" hidden="false" customHeight="false" outlineLevel="0" collapsed="false">
      <c r="B22" s="38" t="s">
        <v>146</v>
      </c>
      <c r="C22" s="3" t="n">
        <f aca="false">SUM(C14:C21)</f>
        <v>12</v>
      </c>
      <c r="D22" s="38" t="s">
        <v>146</v>
      </c>
      <c r="E22" s="3" t="n">
        <f aca="false">SUM(E14:E21)</f>
        <v>12</v>
      </c>
    </row>
    <row r="24" customFormat="false" ht="15" hidden="false" customHeight="false" outlineLevel="0" collapsed="false">
      <c r="B24" s="30" t="s">
        <v>150</v>
      </c>
    </row>
    <row r="25" customFormat="false" ht="15" hidden="false" customHeight="true" outlineLevel="0" collapsed="false">
      <c r="B25" s="3" t="s">
        <v>151</v>
      </c>
      <c r="C25" s="3" t="s">
        <v>152</v>
      </c>
      <c r="D25" s="3"/>
      <c r="E25" s="3" t="s">
        <v>153</v>
      </c>
      <c r="F25" s="3"/>
    </row>
    <row r="26" customFormat="false" ht="31.5" hidden="false" customHeight="true" outlineLevel="0" collapsed="false">
      <c r="B26" s="45" t="s">
        <v>154</v>
      </c>
      <c r="C26" s="46" t="s">
        <v>155</v>
      </c>
      <c r="D26" s="46"/>
      <c r="E26" s="46" t="s">
        <v>156</v>
      </c>
      <c r="F26" s="46"/>
    </row>
    <row r="27" customFormat="false" ht="31.5" hidden="false" customHeight="true" outlineLevel="0" collapsed="false">
      <c r="B27" s="45" t="s">
        <v>157</v>
      </c>
      <c r="C27" s="46" t="s">
        <v>158</v>
      </c>
      <c r="D27" s="46"/>
      <c r="E27" s="46" t="s">
        <v>159</v>
      </c>
      <c r="F27" s="46"/>
    </row>
    <row r="28" customFormat="false" ht="31.5" hidden="false" customHeight="true" outlineLevel="0" collapsed="false">
      <c r="B28" s="45" t="s">
        <v>160</v>
      </c>
      <c r="C28" s="46" t="s">
        <v>161</v>
      </c>
      <c r="D28" s="46"/>
      <c r="E28" s="46" t="s">
        <v>162</v>
      </c>
      <c r="F28" s="46"/>
    </row>
    <row r="29" customFormat="false" ht="31.5" hidden="false" customHeight="true" outlineLevel="0" collapsed="false">
      <c r="B29" s="45" t="s">
        <v>163</v>
      </c>
      <c r="C29" s="46" t="s">
        <v>164</v>
      </c>
      <c r="D29" s="46"/>
      <c r="E29" s="46" t="s">
        <v>165</v>
      </c>
      <c r="F29" s="46"/>
    </row>
    <row r="30" customFormat="false" ht="15" hidden="false" customHeight="false" outlineLevel="0" collapsed="false">
      <c r="B30" s="8" t="s">
        <v>166</v>
      </c>
    </row>
  </sheetData>
  <sheetProtection sheet="true"/>
  <mergeCells count="10"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2"/>
    <col collapsed="false" customWidth="true" hidden="false" outlineLevel="0" max="3" min="3" style="0" width="18"/>
    <col collapsed="false" customWidth="true" hidden="false" outlineLevel="0" max="4" min="4" style="0" width="20"/>
    <col collapsed="false" customWidth="true" hidden="false" outlineLevel="0" max="5" min="5" style="0" width="46"/>
  </cols>
  <sheetData>
    <row r="1" customFormat="false" ht="17.35" hidden="false" customHeight="false" outlineLevel="0" collapsed="false">
      <c r="A1" s="1" t="s">
        <v>167</v>
      </c>
    </row>
    <row r="2" customFormat="false" ht="15" hidden="false" customHeight="false" outlineLevel="0" collapsed="false">
      <c r="A2" s="2" t="s">
        <v>168</v>
      </c>
    </row>
    <row r="4" customFormat="false" ht="15" hidden="false" customHeight="false" outlineLevel="0" collapsed="false">
      <c r="B4" s="47" t="s">
        <v>169</v>
      </c>
      <c r="C4" s="48" t="n">
        <v>2</v>
      </c>
    </row>
    <row r="5" customFormat="false" ht="15" hidden="false" customHeight="false" outlineLevel="0" collapsed="false">
      <c r="B5" s="47" t="s">
        <v>170</v>
      </c>
      <c r="C5" s="48" t="n">
        <v>2027</v>
      </c>
    </row>
    <row r="6" customFormat="false" ht="15" hidden="false" customHeight="false" outlineLevel="0" collapsed="false">
      <c r="B6" s="47" t="s">
        <v>171</v>
      </c>
      <c r="C6" s="49" t="n">
        <f aca="false">DATE(SelYear,SelMonth,1)</f>
        <v>46419</v>
      </c>
    </row>
    <row r="7" customFormat="false" ht="15" hidden="false" customHeight="false" outlineLevel="0" collapsed="false">
      <c r="B7" s="47" t="s">
        <v>172</v>
      </c>
      <c r="C7" s="49" t="n">
        <f aca="false">DATE(SelYear,SelMonth+1,0)</f>
        <v>46446</v>
      </c>
    </row>
    <row r="8" customFormat="false" ht="15" hidden="false" customHeight="false" outlineLevel="0" collapsed="false">
      <c r="B8" s="47" t="s">
        <v>173</v>
      </c>
      <c r="C8" s="49" t="n">
        <f aca="false">C6-WEEKDAY(C6,2)+1</f>
        <v>46419</v>
      </c>
    </row>
    <row r="10" customFormat="false" ht="23.85" hidden="false" customHeight="false" outlineLevel="0" collapsed="false">
      <c r="B10" s="3" t="s">
        <v>141</v>
      </c>
      <c r="C10" s="3" t="s">
        <v>174</v>
      </c>
      <c r="D10" s="3" t="s">
        <v>175</v>
      </c>
      <c r="E10" s="3" t="s">
        <v>176</v>
      </c>
    </row>
    <row r="11" customFormat="false" ht="19.5" hidden="false" customHeight="true" outlineLevel="0" collapsed="false">
      <c r="B11" s="50" t="s">
        <v>13</v>
      </c>
      <c r="C11" s="51" t="n">
        <v>0.4</v>
      </c>
      <c r="D11" s="52" t="s">
        <v>177</v>
      </c>
      <c r="E11" s="50" t="s">
        <v>178</v>
      </c>
    </row>
    <row r="12" customFormat="false" ht="19.5" hidden="false" customHeight="true" outlineLevel="0" collapsed="false">
      <c r="B12" s="50" t="s">
        <v>21</v>
      </c>
      <c r="C12" s="51" t="n">
        <v>0.2</v>
      </c>
      <c r="D12" s="53" t="s">
        <v>179</v>
      </c>
      <c r="E12" s="50" t="s">
        <v>180</v>
      </c>
    </row>
    <row r="13" customFormat="false" ht="19.5" hidden="false" customHeight="true" outlineLevel="0" collapsed="false">
      <c r="B13" s="50" t="s">
        <v>29</v>
      </c>
      <c r="C13" s="51" t="n">
        <v>0.2</v>
      </c>
      <c r="D13" s="54" t="s">
        <v>181</v>
      </c>
      <c r="E13" s="50" t="s">
        <v>182</v>
      </c>
    </row>
    <row r="14" customFormat="false" ht="19.5" hidden="false" customHeight="true" outlineLevel="0" collapsed="false">
      <c r="B14" s="50" t="s">
        <v>38</v>
      </c>
      <c r="C14" s="51" t="n">
        <v>0.2</v>
      </c>
      <c r="D14" s="55" t="s">
        <v>183</v>
      </c>
      <c r="E14" s="50" t="s">
        <v>184</v>
      </c>
    </row>
    <row r="15" customFormat="false" ht="15" hidden="false" customHeight="false" outlineLevel="0" collapsed="false">
      <c r="B15" s="47" t="s">
        <v>146</v>
      </c>
      <c r="C15" s="39" t="n">
        <f aca="false">SUM(C11:C14)</f>
        <v>1</v>
      </c>
    </row>
    <row r="16" customFormat="false" ht="15" hidden="false" customHeight="false" outlineLevel="0" collapsed="false">
      <c r="B16" s="8" t="s">
        <v>185</v>
      </c>
    </row>
    <row r="18" customFormat="false" ht="15" hidden="false" customHeight="false" outlineLevel="0" collapsed="false">
      <c r="B18" s="3" t="s">
        <v>6</v>
      </c>
      <c r="C18" s="3" t="s">
        <v>4</v>
      </c>
      <c r="D18" s="3" t="s">
        <v>8</v>
      </c>
    </row>
    <row r="19" customFormat="false" ht="15" hidden="false" customHeight="false" outlineLevel="0" collapsed="false">
      <c r="B19" s="50" t="s">
        <v>14</v>
      </c>
      <c r="C19" s="50" t="s">
        <v>12</v>
      </c>
      <c r="D19" s="50" t="s">
        <v>44</v>
      </c>
    </row>
    <row r="20" customFormat="false" ht="15" hidden="false" customHeight="false" outlineLevel="0" collapsed="false">
      <c r="B20" s="50" t="s">
        <v>22</v>
      </c>
      <c r="C20" s="50" t="s">
        <v>20</v>
      </c>
      <c r="D20" s="50" t="s">
        <v>16</v>
      </c>
    </row>
    <row r="21" customFormat="false" ht="15" hidden="false" customHeight="false" outlineLevel="0" collapsed="false">
      <c r="B21" s="50" t="s">
        <v>30</v>
      </c>
      <c r="C21" s="50" t="s">
        <v>28</v>
      </c>
      <c r="D21" s="50" t="s">
        <v>24</v>
      </c>
    </row>
    <row r="22" customFormat="false" ht="15" hidden="false" customHeight="false" outlineLevel="0" collapsed="false">
      <c r="B22" s="50" t="s">
        <v>47</v>
      </c>
      <c r="C22" s="50" t="s">
        <v>42</v>
      </c>
      <c r="D22" s="50" t="s">
        <v>31</v>
      </c>
    </row>
    <row r="23" customFormat="false" ht="15" hidden="false" customHeight="false" outlineLevel="0" collapsed="false">
      <c r="B23" s="50" t="s">
        <v>35</v>
      </c>
      <c r="C23" s="50" t="s">
        <v>93</v>
      </c>
      <c r="D23" s="50" t="s">
        <v>186</v>
      </c>
    </row>
    <row r="24" customFormat="false" ht="15" hidden="false" customHeight="false" outlineLevel="0" collapsed="false">
      <c r="B24" s="50" t="s">
        <v>43</v>
      </c>
      <c r="C24" s="50" t="s">
        <v>95</v>
      </c>
    </row>
    <row r="25" customFormat="false" ht="15" hidden="false" customHeight="false" outlineLevel="0" collapsed="false">
      <c r="B25" s="50" t="s">
        <v>52</v>
      </c>
      <c r="C25" s="50" t="s">
        <v>98</v>
      </c>
    </row>
    <row r="26" customFormat="false" ht="15" hidden="false" customHeight="false" outlineLevel="0" collapsed="false">
      <c r="B26" s="50" t="s">
        <v>59</v>
      </c>
      <c r="C26" s="50" t="s">
        <v>102</v>
      </c>
    </row>
    <row r="27" customFormat="false" ht="15" hidden="false" customHeight="false" outlineLevel="0" collapsed="false">
      <c r="B27" s="8" t="s">
        <v>187</v>
      </c>
    </row>
    <row r="29" customFormat="false" ht="15" hidden="false" customHeight="false" outlineLevel="0" collapsed="false">
      <c r="B29" s="8" t="s">
        <v>62</v>
      </c>
    </row>
  </sheetData>
  <sheetProtection sheet="true"/>
  <dataValidations count="2">
    <dataValidation allowBlank="false" errorStyle="stop" operator="between" showDropDown="false" showErrorMessage="false" showInputMessage="false" sqref="C4" type="list">
      <formula1>"1,2,3,4,5,6,7,8,9,10,11,12"</formula1>
      <formula2>0</formula2>
    </dataValidation>
    <dataValidation allowBlank="false" errorStyle="stop" operator="between" showDropDown="false" showErrorMessage="false" showInputMessage="false" sqref="C5" type="list">
      <formula1>"2026,2027,2028,2029,2030"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2026-10-24T18:23:35Z</dcterms:created>
  <dc:creator>openpyxl</dc:creator>
  <dc:description/>
  <dc:language>vi-VN</dc:language>
  <cp:lastModifiedBy/>
  <dcterms:modified xsi:type="dcterms:W3CDTF">2026-10-24T18:23:35Z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