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600" firstSheet="0" activeTab="0" autoFilterDateGrouping="1"/>
  </bookViews>
  <sheets>
    <sheet xmlns:r="http://schemas.openxmlformats.org/officeDocument/2006/relationships" name="Bancă de Subiecte" sheetId="1" state="visible" r:id="rId1"/>
    <sheet xmlns:r="http://schemas.openxmlformats.org/officeDocument/2006/relationships" name="Canale" sheetId="2" state="visible" r:id="rId2"/>
    <sheet xmlns:r="http://schemas.openxmlformats.org/officeDocument/2006/relationships" name="Piloni și liste" sheetId="3" state="visible" r:id="rId3"/>
    <sheet xmlns:r="http://schemas.openxmlformats.org/officeDocument/2006/relationships" name="Matrice tematică" sheetId="4" state="visible" r:id="rId4"/>
    <sheet xmlns:r="http://schemas.openxmlformats.org/officeDocument/2006/relationships" name="Calendar" sheetId="5" state="visible" r:id="rId5"/>
    <sheet xmlns:r="http://schemas.openxmlformats.org/officeDocument/2006/relationships" name="Checklist" sheetId="6" state="visible" r:id="rId6"/>
    <sheet xmlns:r="http://schemas.openxmlformats.org/officeDocument/2006/relationships" name="Rezumat" sheetId="7" state="visible" r:id="rId7"/>
  </sheets>
  <definedNames>
    <definedName name="Channels" hidden="0" function="0" vbProcedure="0">Canale!$A$5:$A$10</definedName>
    <definedName name="Formats" hidden="0" function="0" vbProcedure="0">'Piloni și liste'!$B$19:$B$24</definedName>
    <definedName name="GridStart" hidden="0" function="0" vbProcedure="0">'Piloni și liste'!$C$8</definedName>
    <definedName name="MonthEnd" hidden="0" function="0" vbProcedure="0">'Piloni și liste'!$C$7</definedName>
    <definedName name="MonthStart" hidden="0" function="0" vbProcedure="0">'Piloni și liste'!$C$6</definedName>
    <definedName name="Pillars" hidden="0" function="0" vbProcedure="0">'Piloni și liste'!$B$11:$B$13</definedName>
    <definedName name="PillarTargets" hidden="0" function="0" vbProcedure="0">'Piloni și liste'!$C$11:$C$13</definedName>
    <definedName name="SelMonth" hidden="0" function="0" vbProcedure="0">'Piloni și liste'!$C$4</definedName>
    <definedName name="SelYear" hidden="0" function="0" vbProcedure="0">'Piloni și liste'!$C$5</definedName>
    <definedName name="Statuses" hidden="0" function="0" vbProcedure="0">'Piloni și liste'!$D$19:$D$22</definedName>
    <definedName name="_xlnm.Print_Area" localSheetId="0">'Bancă de Subiecte'!$A$1:$K$26</definedName>
    <definedName name="_xlnm.Print_Area" localSheetId="1">'Canale'!$A$1:$E$12</definedName>
    <definedName name="_xlnm.Print_Area" localSheetId="2">'Piloni și liste'!$A$1:$E$27</definedName>
    <definedName name="_xlnm.Print_Area" localSheetId="3">'Matrice tematică'!$A$1:$F$14</definedName>
    <definedName name="_xlnm.Print_Area" localSheetId="4">'Calendar'!$A$1:$H$30</definedName>
    <definedName name="_xlnm.Print_Area" localSheetId="6">'Rezumat'!$A$1:$F$28</definedName>
  </definedNames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7">
    <numFmt numFmtId="164" formatCode="[$-405]d&quot;. &quot;m&quot;. &quot;yyyy"/>
    <numFmt numFmtId="165" formatCode="hh:mm"/>
    <numFmt numFmtId="166" formatCode="0\ %"/>
    <numFmt numFmtId="167" formatCode="d"/>
    <numFmt numFmtId="168" formatCode="[$-405]\+0.0;\-0.0;0.0"/>
    <numFmt numFmtId="169" formatCode="[$-418]dd.mm.yyyy"/>
    <numFmt numFmtId="170" formatCode="[$-418]\+0.0;\-0.0;0.0"/>
  </numFmts>
  <fonts count="11">
    <font>
      <name val="Calibri"/>
      <charset val="1"/>
      <family val="2"/>
      <color theme="1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0"/>
      <b val="1"/>
      <sz val="14"/>
    </font>
    <font>
      <name val="Calibri"/>
      <charset val="1"/>
      <family val="0"/>
      <color rgb="FF595959"/>
      <sz val="9"/>
    </font>
    <font>
      <name val="Calibri"/>
      <charset val="1"/>
      <family val="0"/>
      <b val="1"/>
      <sz val="11"/>
    </font>
    <font>
      <name val="Calibri"/>
      <charset val="1"/>
      <family val="0"/>
      <i val="1"/>
      <color rgb="FF7F7F7F"/>
      <sz val="9"/>
    </font>
    <font>
      <name val="Calibri"/>
      <charset val="1"/>
      <family val="0"/>
      <b val="1"/>
      <sz val="12"/>
    </font>
    <font>
      <name val="Calibri"/>
      <charset val="1"/>
      <family val="0"/>
      <sz val="10"/>
    </font>
    <font>
      <name val="Calibri"/>
      <charset val="1"/>
      <family val="0"/>
      <b val="1"/>
      <color rgb="FF404040"/>
      <sz val="9"/>
    </font>
  </fonts>
  <fills count="14">
    <fill>
      <patternFill/>
    </fill>
    <fill>
      <patternFill patternType="gray125"/>
    </fill>
    <fill>
      <patternFill patternType="solid">
        <fgColor rgb="FFF2F2F2"/>
        <bgColor rgb="FFF7F7F7"/>
      </patternFill>
    </fill>
    <fill>
      <patternFill patternType="solid">
        <fgColor rgb="FFFFF8DC"/>
        <bgColor rgb="FFFFF2CC"/>
      </patternFill>
    </fill>
    <fill>
      <patternFill patternType="solid">
        <fgColor rgb="FFDCE6F1"/>
        <bgColor rgb="FFDDEBF7"/>
      </patternFill>
    </fill>
    <fill>
      <patternFill patternType="solid">
        <fgColor rgb="FFE2EFDA"/>
        <bgColor rgb="FFE7E6E6"/>
      </patternFill>
    </fill>
    <fill>
      <patternFill patternType="solid">
        <fgColor rgb="FFFCE4D6"/>
        <bgColor rgb="FFFFF2CC"/>
      </patternFill>
    </fill>
    <fill>
      <patternFill patternType="solid">
        <fgColor rgb="FFE4DFEC"/>
        <bgColor rgb="FFE3E3E3"/>
      </patternFill>
    </fill>
    <fill>
      <patternFill patternType="solid">
        <fgColor rgb="FFE7E6E6"/>
        <bgColor rgb="FFE3E3E3"/>
      </patternFill>
    </fill>
    <fill>
      <patternFill patternType="solid">
        <fgColor rgb="FFF7F7F7"/>
        <bgColor rgb="FFF2F2F2"/>
      </patternFill>
    </fill>
    <fill>
      <patternFill patternType="solid">
        <fgColor rgb="FFFFF2CC"/>
        <bgColor rgb="FFFFF8DC"/>
      </patternFill>
    </fill>
    <fill>
      <patternFill patternType="solid">
        <fgColor rgb="FFDDEBF7"/>
        <bgColor rgb="FFDCE6F1"/>
      </patternFill>
    </fill>
    <fill>
      <patternFill patternType="solid">
        <fgColor rgb="FFC6EFCE"/>
        <bgColor rgb="FFE2EFDA"/>
      </patternFill>
    </fill>
    <fill>
      <patternFill patternType="solid">
        <fgColor rgb="FFFFF8DC"/>
      </patternFill>
    </fill>
  </fills>
  <borders count="10">
    <border>
      <left/>
      <right/>
      <top/>
      <bottom/>
      <diagonal/>
    </border>
    <border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  <diagonal/>
    </border>
    <border>
      <left style="thin">
        <color rgb="FFA6A6A6"/>
      </left>
      <right style="thin">
        <color rgb="FFA6A6A6"/>
      </right>
      <top style="thin">
        <color rgb="FFA6A6A6"/>
      </top>
      <bottom style="hair">
        <color rgb="FFBFBFBF"/>
      </bottom>
      <diagonal/>
    </border>
    <border>
      <left style="thin">
        <color rgb="FFA6A6A6"/>
      </left>
      <right style="thin">
        <color rgb="FFA6A6A6"/>
      </right>
      <top style="thin">
        <color rgb="FFA6A6A6"/>
      </top>
      <bottom/>
      <diagonal/>
    </border>
    <border>
      <left style="thin">
        <color rgb="FFA6A6A6"/>
      </left>
      <right style="thin">
        <color rgb="FFA6A6A6"/>
      </right>
      <top/>
      <bottom style="hair">
        <color rgb="FFBFBFBF"/>
      </bottom>
      <diagonal/>
    </border>
    <border>
      <left style="thin">
        <color rgb="FFA6A6A6"/>
      </left>
      <right style="thin">
        <color rgb="FFA6A6A6"/>
      </right>
      <top/>
      <bottom/>
      <diagonal/>
    </border>
    <border>
      <left style="thin">
        <color rgb="FFA6A6A6"/>
      </left>
      <right style="thin">
        <color rgb="FFA6A6A6"/>
      </right>
      <top/>
      <bottom style="thin">
        <color rgb="FFA6A6A6"/>
      </bottom>
      <diagonal/>
    </border>
    <border>
      <left/>
      <right/>
      <top style="thin">
        <color rgb="FFA6A6A6"/>
      </top>
      <bottom/>
      <diagonal/>
    </border>
    <border>
      <left/>
      <right style="thin">
        <color rgb="FFA6A6A6"/>
      </right>
      <top style="thin">
        <color rgb="FFA6A6A6"/>
      </top>
      <bottom/>
      <diagonal/>
    </border>
    <border>
      <left/>
      <right style="thin">
        <color rgb="FFA6A6A6"/>
      </right>
      <top style="thin">
        <color rgb="FFA6A6A6"/>
      </top>
      <bottom style="thin">
        <color rgb="FFA6A6A6"/>
      </bottom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107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5" fillId="0" borderId="0" applyAlignment="1" pivotButton="0" quotePrefix="0" xfId="0">
      <alignment horizontal="general" vertical="bottom"/>
    </xf>
    <xf numFmtId="0" fontId="6" fillId="2" borderId="1" applyAlignment="1" pivotButton="0" quotePrefix="0" xfId="0">
      <alignment horizontal="center" vertical="center" wrapText="1"/>
    </xf>
    <xf numFmtId="164" fontId="0" fillId="0" borderId="1" applyAlignment="1" pivotButton="0" quotePrefix="0" xfId="0">
      <alignment horizontal="general" vertical="top"/>
    </xf>
    <xf numFmtId="165" fontId="0" fillId="0" borderId="1" applyAlignment="1" pivotButton="0" quotePrefix="0" xfId="0">
      <alignment horizontal="general" vertical="top"/>
    </xf>
    <xf numFmtId="0" fontId="0" fillId="0" borderId="1" applyAlignment="1" pivotButton="0" quotePrefix="0" xfId="0">
      <alignment horizontal="general" vertical="top"/>
    </xf>
    <xf numFmtId="0" fontId="0" fillId="0" borderId="1" applyAlignment="1" pivotButton="0" quotePrefix="0" xfId="0">
      <alignment horizontal="left" vertical="top" wrapText="1"/>
    </xf>
    <xf numFmtId="0" fontId="7" fillId="0" borderId="0" applyAlignment="1" pivotButton="0" quotePrefix="0" xfId="0">
      <alignment horizontal="general" vertical="bottom"/>
    </xf>
    <xf numFmtId="0" fontId="6" fillId="2" borderId="1" applyAlignment="1" pivotButton="0" quotePrefix="0" xfId="0">
      <alignment horizontal="general" vertical="bottom"/>
    </xf>
    <xf numFmtId="0" fontId="8" fillId="3" borderId="1" applyAlignment="1" applyProtection="1" pivotButton="0" quotePrefix="0" xfId="0">
      <alignment horizontal="center" vertical="center" wrapText="1"/>
      <protection locked="0" hidden="0"/>
    </xf>
    <xf numFmtId="164" fontId="0" fillId="0" borderId="1" applyAlignment="1" pivotButton="0" quotePrefix="0" xfId="0">
      <alignment horizontal="center" vertical="center" wrapText="1"/>
    </xf>
    <xf numFmtId="0" fontId="0" fillId="3" borderId="1" applyAlignment="1" applyProtection="1" pivotButton="0" quotePrefix="0" xfId="0">
      <alignment horizontal="left" vertical="center" wrapText="1"/>
      <protection locked="0" hidden="0"/>
    </xf>
    <xf numFmtId="166" fontId="0" fillId="3" borderId="1" applyAlignment="1" applyProtection="1" pivotButton="0" quotePrefix="0" xfId="0">
      <alignment horizontal="center" vertical="center" wrapText="1"/>
      <protection locked="0" hidden="0"/>
    </xf>
    <xf numFmtId="0" fontId="0" fillId="4" borderId="1" applyAlignment="1" pivotButton="0" quotePrefix="0" xfId="0">
      <alignment horizontal="center" vertical="center" wrapText="1"/>
    </xf>
    <xf numFmtId="0" fontId="0" fillId="5" borderId="1" applyAlignment="1" pivotButton="0" quotePrefix="0" xfId="0">
      <alignment horizontal="center" vertical="center" wrapText="1"/>
    </xf>
    <xf numFmtId="0" fontId="0" fillId="6" borderId="1" applyAlignment="1" pivotButton="0" quotePrefix="0" xfId="0">
      <alignment horizontal="center" vertical="center" wrapText="1"/>
    </xf>
    <xf numFmtId="0" fontId="0" fillId="7" borderId="1" applyAlignment="1" pivotButton="0" quotePrefix="0" xfId="0">
      <alignment horizontal="center" vertical="center" wrapText="1"/>
    </xf>
    <xf numFmtId="166" fontId="6" fillId="2" borderId="1" applyAlignment="1" pivotButton="0" quotePrefix="0" xfId="0">
      <alignment horizontal="center" vertical="center" wrapText="1"/>
    </xf>
    <xf numFmtId="0" fontId="0" fillId="2" borderId="1" applyAlignment="1" pivotButton="0" quotePrefix="0" xfId="0">
      <alignment horizontal="left" vertical="center" wrapText="1"/>
    </xf>
    <xf numFmtId="0" fontId="0" fillId="3" borderId="1" applyAlignment="1" pivotButton="0" quotePrefix="0" xfId="0">
      <alignment horizontal="left" vertical="top" wrapText="1"/>
    </xf>
    <xf numFmtId="0" fontId="6" fillId="0" borderId="0" applyAlignment="1" pivotButton="0" quotePrefix="0" xfId="0">
      <alignment horizontal="left" vertical="center" wrapText="1"/>
    </xf>
    <xf numFmtId="0" fontId="9" fillId="4" borderId="1" applyAlignment="1" pivotButton="0" quotePrefix="0" xfId="0">
      <alignment horizontal="center" vertical="center" wrapText="1"/>
    </xf>
    <xf numFmtId="0" fontId="9" fillId="5" borderId="1" applyAlignment="1" pivotButton="0" quotePrefix="0" xfId="0">
      <alignment horizontal="center" vertical="center" wrapText="1"/>
    </xf>
    <xf numFmtId="0" fontId="9" fillId="6" borderId="1" applyAlignment="1" pivotButton="0" quotePrefix="0" xfId="0">
      <alignment horizontal="center" vertical="center" wrapText="1"/>
    </xf>
    <xf numFmtId="0" fontId="9" fillId="7" borderId="1" applyAlignment="1" pivotButton="0" quotePrefix="0" xfId="0">
      <alignment horizontal="center" vertical="center" wrapText="1"/>
    </xf>
    <xf numFmtId="0" fontId="6" fillId="8" borderId="1" applyAlignment="1" pivotButton="0" quotePrefix="0" xfId="0">
      <alignment horizontal="center" vertical="center" wrapText="1"/>
    </xf>
    <xf numFmtId="0" fontId="6" fillId="2" borderId="2" applyAlignment="1" pivotButton="0" quotePrefix="0" xfId="0">
      <alignment horizontal="left" vertical="center" wrapText="1"/>
    </xf>
    <xf numFmtId="167" fontId="6" fillId="0" borderId="3" applyAlignment="1" pivotButton="0" quotePrefix="0" xfId="0">
      <alignment horizontal="left" vertical="center" wrapText="1"/>
    </xf>
    <xf numFmtId="167" fontId="6" fillId="9" borderId="3" applyAlignment="1" pivotButton="0" quotePrefix="0" xfId="0">
      <alignment horizontal="left" vertical="center" wrapText="1"/>
    </xf>
    <xf numFmtId="0" fontId="5" fillId="2" borderId="4" applyAlignment="1" pivotButton="0" quotePrefix="0" xfId="0">
      <alignment horizontal="left" vertical="center" wrapText="1"/>
    </xf>
    <xf numFmtId="0" fontId="10" fillId="0" borderId="5" applyAlignment="1" pivotButton="0" quotePrefix="0" xfId="0">
      <alignment horizontal="left" vertical="top" wrapText="1"/>
    </xf>
    <xf numFmtId="0" fontId="10" fillId="9" borderId="5" applyAlignment="1" pivotButton="0" quotePrefix="0" xfId="0">
      <alignment horizontal="left" vertical="top" wrapText="1"/>
    </xf>
    <xf numFmtId="0" fontId="9" fillId="0" borderId="5" applyAlignment="1" pivotButton="0" quotePrefix="0" xfId="0">
      <alignment horizontal="left" vertical="top" wrapText="1"/>
    </xf>
    <xf numFmtId="0" fontId="9" fillId="9" borderId="5" applyAlignment="1" pivotButton="0" quotePrefix="0" xfId="0">
      <alignment horizontal="left" vertical="top" wrapText="1"/>
    </xf>
    <xf numFmtId="0" fontId="5" fillId="2" borderId="6" applyAlignment="1" pivotButton="0" quotePrefix="0" xfId="0">
      <alignment horizontal="left" vertical="center" wrapText="1"/>
    </xf>
    <xf numFmtId="0" fontId="5" fillId="0" borderId="6" applyAlignment="1" pivotButton="0" quotePrefix="0" xfId="0">
      <alignment horizontal="left" vertical="top" wrapText="1"/>
    </xf>
    <xf numFmtId="0" fontId="5" fillId="9" borderId="6" applyAlignment="1" pivotButton="0" quotePrefix="0" xfId="0">
      <alignment horizontal="left" vertical="top" wrapText="1"/>
    </xf>
    <xf numFmtId="0" fontId="8" fillId="0" borderId="0" applyAlignment="1" pivotButton="0" quotePrefix="0" xfId="0">
      <alignment horizontal="general" vertical="bottom"/>
    </xf>
    <xf numFmtId="0" fontId="0" fillId="4" borderId="1" applyAlignment="1" pivotButton="0" quotePrefix="0" xfId="0">
      <alignment horizontal="left" vertical="center" wrapText="1"/>
    </xf>
    <xf numFmtId="166" fontId="0" fillId="0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center" vertical="center" wrapText="1"/>
    </xf>
    <xf numFmtId="168" fontId="0" fillId="0" borderId="1" applyAlignment="1" pivotButton="0" quotePrefix="0" xfId="0">
      <alignment horizontal="center" vertical="center" wrapText="1"/>
    </xf>
    <xf numFmtId="0" fontId="0" fillId="5" borderId="1" applyAlignment="1" pivotButton="0" quotePrefix="0" xfId="0">
      <alignment horizontal="left" vertical="center" wrapText="1"/>
    </xf>
    <xf numFmtId="0" fontId="0" fillId="6" borderId="1" applyAlignment="1" pivotButton="0" quotePrefix="0" xfId="0">
      <alignment horizontal="left" vertical="center" wrapText="1"/>
    </xf>
    <xf numFmtId="0" fontId="0" fillId="7" borderId="1" applyAlignment="1" pivotButton="0" quotePrefix="0" xfId="0">
      <alignment horizontal="left" vertical="center" wrapText="1"/>
    </xf>
    <xf numFmtId="0" fontId="6" fillId="2" borderId="1" applyAlignment="1" pivotButton="0" quotePrefix="0" xfId="0">
      <alignment horizontal="left" vertical="center" wrapText="1"/>
    </xf>
    <xf numFmtId="0" fontId="0" fillId="0" borderId="1" applyAlignment="1" pivotButton="0" quotePrefix="0" xfId="0">
      <alignment horizontal="left" vertical="center" wrapText="1"/>
    </xf>
    <xf numFmtId="0" fontId="0" fillId="10" borderId="1" applyAlignment="1" pivotButton="0" quotePrefix="0" xfId="0">
      <alignment horizontal="left" vertical="center" wrapText="1"/>
    </xf>
    <xf numFmtId="0" fontId="0" fillId="11" borderId="1" applyAlignment="1" pivotButton="0" quotePrefix="0" xfId="0">
      <alignment horizontal="left" vertical="center" wrapText="1"/>
    </xf>
    <xf numFmtId="0" fontId="0" fillId="12" borderId="1" applyAlignment="1" pivotButton="0" quotePrefix="0" xfId="0">
      <alignment horizontal="left" vertical="center" wrapText="1"/>
    </xf>
    <xf numFmtId="0" fontId="6" fillId="0" borderId="1" applyAlignment="1" pivotButton="0" quotePrefix="0" xfId="0">
      <alignment horizontal="left" vertical="center" wrapText="1"/>
    </xf>
    <xf numFmtId="0" fontId="0" fillId="0" borderId="1" applyAlignment="1" pivotButton="0" quotePrefix="0" xfId="0">
      <alignment horizontal="left" vertical="center" wrapText="1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  <xf numFmtId="0" fontId="5" fillId="0" borderId="0" applyAlignment="1" pivotButton="0" quotePrefix="0" xfId="0">
      <alignment horizontal="general" vertical="bottom"/>
    </xf>
    <xf numFmtId="0" fontId="6" fillId="2" borderId="1" applyAlignment="1" pivotButton="0" quotePrefix="0" xfId="0">
      <alignment horizontal="center" vertical="center" wrapText="1"/>
    </xf>
    <xf numFmtId="169" fontId="0" fillId="0" borderId="1" applyAlignment="1" pivotButton="0" quotePrefix="0" xfId="0">
      <alignment horizontal="general" vertical="top"/>
    </xf>
    <xf numFmtId="165" fontId="0" fillId="0" borderId="1" applyAlignment="1" pivotButton="0" quotePrefix="0" xfId="0">
      <alignment horizontal="general" vertical="top"/>
    </xf>
    <xf numFmtId="0" fontId="0" fillId="0" borderId="1" applyAlignment="1" pivotButton="0" quotePrefix="0" xfId="0">
      <alignment horizontal="general" vertical="top"/>
    </xf>
    <xf numFmtId="0" fontId="0" fillId="0" borderId="1" applyAlignment="1" pivotButton="0" quotePrefix="0" xfId="0">
      <alignment horizontal="left" vertical="top" wrapText="1"/>
    </xf>
    <xf numFmtId="0" fontId="7" fillId="0" borderId="0" applyAlignment="1" pivotButton="0" quotePrefix="0" xfId="0">
      <alignment horizontal="general" vertical="bottom"/>
    </xf>
    <xf numFmtId="0" fontId="6" fillId="2" borderId="1" applyAlignment="1" pivotButton="0" quotePrefix="0" xfId="0">
      <alignment horizontal="general" vertical="bottom"/>
    </xf>
    <xf numFmtId="0" fontId="8" fillId="3" borderId="1" applyAlignment="1" applyProtection="1" pivotButton="0" quotePrefix="0" xfId="0">
      <alignment horizontal="center" vertical="center" wrapText="1"/>
      <protection locked="0" hidden="0"/>
    </xf>
    <xf numFmtId="169" fontId="0" fillId="0" borderId="1" applyAlignment="1" pivotButton="0" quotePrefix="0" xfId="0">
      <alignment horizontal="center" vertical="center" wrapText="1"/>
    </xf>
    <xf numFmtId="0" fontId="0" fillId="3" borderId="1" applyAlignment="1" applyProtection="1" pivotButton="0" quotePrefix="0" xfId="0">
      <alignment horizontal="left" vertical="center" wrapText="1"/>
      <protection locked="0" hidden="0"/>
    </xf>
    <xf numFmtId="166" fontId="0" fillId="3" borderId="1" applyAlignment="1" applyProtection="1" pivotButton="0" quotePrefix="0" xfId="0">
      <alignment horizontal="center" vertical="center" wrapText="1"/>
      <protection locked="0" hidden="0"/>
    </xf>
    <xf numFmtId="0" fontId="0" fillId="4" borderId="1" applyAlignment="1" pivotButton="0" quotePrefix="0" xfId="0">
      <alignment horizontal="center" vertical="center" wrapText="1"/>
    </xf>
    <xf numFmtId="0" fontId="0" fillId="5" borderId="1" applyAlignment="1" pivotButton="0" quotePrefix="0" xfId="0">
      <alignment horizontal="center" vertical="center" wrapText="1"/>
    </xf>
    <xf numFmtId="0" fontId="0" fillId="6" borderId="1" applyAlignment="1" pivotButton="0" quotePrefix="0" xfId="0">
      <alignment horizontal="center" vertical="center" wrapText="1"/>
    </xf>
    <xf numFmtId="166" fontId="6" fillId="2" borderId="1" applyAlignment="1" pivotButton="0" quotePrefix="0" xfId="0">
      <alignment horizontal="center" vertical="center" wrapText="1"/>
    </xf>
    <xf numFmtId="0" fontId="0" fillId="2" borderId="1" applyAlignment="1" pivotButton="0" quotePrefix="0" xfId="0">
      <alignment horizontal="left" vertical="center" wrapText="1"/>
    </xf>
    <xf numFmtId="0" fontId="0" fillId="0" borderId="1" applyAlignment="1" pivotButton="0" quotePrefix="0" xfId="0">
      <alignment vertical="top" wrapText="1"/>
    </xf>
    <xf numFmtId="0" fontId="0" fillId="13" borderId="1" applyAlignment="1" pivotButton="0" quotePrefix="0" xfId="0">
      <alignment vertical="top" wrapText="1"/>
    </xf>
    <xf numFmtId="0" fontId="6" fillId="0" borderId="0" applyAlignment="1" pivotButton="0" quotePrefix="0" xfId="0">
      <alignment horizontal="left" vertical="center" wrapText="1"/>
    </xf>
    <xf numFmtId="0" fontId="9" fillId="4" borderId="1" applyAlignment="1" pivotButton="0" quotePrefix="0" xfId="0">
      <alignment horizontal="center" vertical="center" wrapText="1"/>
    </xf>
    <xf numFmtId="0" fontId="9" fillId="5" borderId="1" applyAlignment="1" pivotButton="0" quotePrefix="0" xfId="0">
      <alignment horizontal="center" vertical="center" wrapText="1"/>
    </xf>
    <xf numFmtId="0" fontId="9" fillId="6" borderId="1" applyAlignment="1" pivotButton="0" quotePrefix="0" xfId="0">
      <alignment horizontal="center" vertical="center" wrapText="1"/>
    </xf>
    <xf numFmtId="0" fontId="9" fillId="0" borderId="1" applyAlignment="1" pivotButton="0" quotePrefix="0" xfId="0">
      <alignment horizontal="center" vertical="center" wrapText="1"/>
    </xf>
    <xf numFmtId="0" fontId="6" fillId="8" borderId="1" applyAlignment="1" pivotButton="0" quotePrefix="0" xfId="0">
      <alignment horizontal="center" vertical="center" wrapText="1"/>
    </xf>
    <xf numFmtId="0" fontId="6" fillId="2" borderId="2" applyAlignment="1" pivotButton="0" quotePrefix="0" xfId="0">
      <alignment horizontal="left" vertical="center" wrapText="1"/>
    </xf>
    <xf numFmtId="167" fontId="6" fillId="0" borderId="3" applyAlignment="1" pivotButton="0" quotePrefix="0" xfId="0">
      <alignment horizontal="left" vertical="center" wrapText="1"/>
    </xf>
    <xf numFmtId="167" fontId="6" fillId="9" borderId="3" applyAlignment="1" pivotButton="0" quotePrefix="0" xfId="0">
      <alignment horizontal="left" vertical="center" wrapText="1"/>
    </xf>
    <xf numFmtId="0" fontId="5" fillId="2" borderId="4" applyAlignment="1" pivotButton="0" quotePrefix="0" xfId="0">
      <alignment horizontal="left" vertical="center" wrapText="1"/>
    </xf>
    <xf numFmtId="0" fontId="10" fillId="0" borderId="5" applyAlignment="1" pivotButton="0" quotePrefix="0" xfId="0">
      <alignment horizontal="left" vertical="top" wrapText="1"/>
    </xf>
    <xf numFmtId="0" fontId="10" fillId="9" borderId="5" applyAlignment="1" pivotButton="0" quotePrefix="0" xfId="0">
      <alignment horizontal="left" vertical="top" wrapText="1"/>
    </xf>
    <xf numFmtId="0" fontId="9" fillId="0" borderId="5" applyAlignment="1" pivotButton="0" quotePrefix="0" xfId="0">
      <alignment horizontal="left" vertical="top" wrapText="1"/>
    </xf>
    <xf numFmtId="0" fontId="9" fillId="9" borderId="5" applyAlignment="1" pivotButton="0" quotePrefix="0" xfId="0">
      <alignment horizontal="left" vertical="top" wrapText="1"/>
    </xf>
    <xf numFmtId="0" fontId="5" fillId="2" borderId="6" applyAlignment="1" pivotButton="0" quotePrefix="0" xfId="0">
      <alignment horizontal="left" vertical="center" wrapText="1"/>
    </xf>
    <xf numFmtId="0" fontId="5" fillId="0" borderId="6" applyAlignment="1" pivotButton="0" quotePrefix="0" xfId="0">
      <alignment horizontal="left" vertical="top" wrapText="1"/>
    </xf>
    <xf numFmtId="0" fontId="5" fillId="9" borderId="6" applyAlignment="1" pivotButton="0" quotePrefix="0" xfId="0">
      <alignment horizontal="left" vertical="top" wrapText="1"/>
    </xf>
    <xf numFmtId="169" fontId="0" fillId="13" borderId="1" applyAlignment="1" pivotButton="0" quotePrefix="0" xfId="0">
      <alignment vertical="top" wrapText="1"/>
    </xf>
    <xf numFmtId="0" fontId="8" fillId="0" borderId="0" applyAlignment="1" pivotButton="0" quotePrefix="0" xfId="0">
      <alignment horizontal="general" vertical="bottom"/>
    </xf>
    <xf numFmtId="0" fontId="0" fillId="4" borderId="1" applyAlignment="1" pivotButton="0" quotePrefix="0" xfId="0">
      <alignment horizontal="left" vertical="center" wrapText="1"/>
    </xf>
    <xf numFmtId="166" fontId="0" fillId="0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center" vertical="center" wrapText="1"/>
    </xf>
    <xf numFmtId="170" fontId="0" fillId="0" borderId="1" applyAlignment="1" pivotButton="0" quotePrefix="0" xfId="0">
      <alignment horizontal="center" vertical="center" wrapText="1"/>
    </xf>
    <xf numFmtId="0" fontId="0" fillId="5" borderId="1" applyAlignment="1" pivotButton="0" quotePrefix="0" xfId="0">
      <alignment horizontal="left" vertical="center" wrapText="1"/>
    </xf>
    <xf numFmtId="0" fontId="0" fillId="6" borderId="1" applyAlignment="1" pivotButton="0" quotePrefix="0" xfId="0">
      <alignment horizontal="left" vertical="center" wrapText="1"/>
    </xf>
    <xf numFmtId="0" fontId="6" fillId="2" borderId="1" applyAlignment="1" pivotButton="0" quotePrefix="0" xfId="0">
      <alignment horizontal="left" vertical="center" wrapText="1"/>
    </xf>
    <xf numFmtId="0" fontId="0" fillId="0" borderId="1" applyAlignment="1" pivotButton="0" quotePrefix="0" xfId="0">
      <alignment horizontal="left" vertical="center" wrapText="1"/>
    </xf>
    <xf numFmtId="0" fontId="0" fillId="10" borderId="1" applyAlignment="1" pivotButton="0" quotePrefix="0" xfId="0">
      <alignment horizontal="left" vertical="center" wrapText="1"/>
    </xf>
    <xf numFmtId="0" fontId="0" fillId="11" borderId="1" applyAlignment="1" pivotButton="0" quotePrefix="0" xfId="0">
      <alignment horizontal="left" vertical="center" wrapText="1"/>
    </xf>
    <xf numFmtId="0" fontId="0" fillId="12" borderId="1" applyAlignment="1" pivotButton="0" quotePrefix="0" xfId="0">
      <alignment horizontal="left" vertical="center" wrapText="1"/>
    </xf>
    <xf numFmtId="0" fontId="0" fillId="0" borderId="9" pivotButton="0" quotePrefix="0" xfId="0"/>
    <xf numFmtId="0" fontId="6" fillId="0" borderId="1" applyAlignment="1" pivotButton="0" quotePrefix="0" xfId="0">
      <alignment vertical="top" wrapText="1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dxfs count="27">
    <dxf>
      <fill>
        <patternFill patternType="solid">
          <fgColor rgb="FFF2F2F2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000000"/>
          <bgColor rgb="FF000000"/>
        </patternFill>
      </fill>
    </dxf>
    <dxf>
      <fill>
        <patternFill patternType="solid">
          <fgColor rgb="FFDCE6F1"/>
          <bgColor rgb="FF000000"/>
        </patternFill>
      </fill>
    </dxf>
    <dxf>
      <fill>
        <patternFill patternType="solid">
          <fgColor rgb="FFE2EFDA"/>
          <bgColor rgb="FF000000"/>
        </patternFill>
      </fill>
    </dxf>
    <dxf>
      <fill>
        <patternFill patternType="solid">
          <fgColor rgb="FFE4DFEC"/>
          <bgColor rgb="FF000000"/>
        </patternFill>
      </fill>
    </dxf>
    <dxf>
      <fill>
        <patternFill patternType="solid">
          <fgColor rgb="FFFCE4D6"/>
          <bgColor rgb="FF000000"/>
        </patternFill>
      </fill>
    </dxf>
    <dxf>
      <fill>
        <patternFill patternType="solid">
          <fgColor rgb="FFC6EFCE"/>
          <bgColor rgb="FF000000"/>
        </patternFill>
      </fill>
    </dxf>
    <dxf>
      <fill>
        <patternFill patternType="solid">
          <fgColor rgb="FFDDEBF7"/>
          <bgColor rgb="FF000000"/>
        </patternFill>
      </fill>
    </dxf>
    <dxf>
      <fill>
        <patternFill patternType="solid">
          <fgColor rgb="FFFFF2CC"/>
          <bgColor rgb="FF000000"/>
        </patternFill>
      </fill>
    </dxf>
    <dxf>
      <fill>
        <patternFill patternType="solid">
          <fgColor rgb="FF006100"/>
          <bgColor rgb="FF000000"/>
        </patternFill>
      </fill>
    </dxf>
    <dxf>
      <fill>
        <patternFill>
          <bgColor rgb="FFDCE6F1"/>
        </patternFill>
      </fill>
    </dxf>
    <dxf>
      <fill>
        <patternFill>
          <bgColor rgb="FFE2EFDA"/>
        </patternFill>
      </fill>
    </dxf>
    <dxf>
      <fill>
        <patternFill>
          <bgColor rgb="FFFCE4D6"/>
        </patternFill>
      </fill>
    </dxf>
    <dxf>
      <fill>
        <patternFill>
          <bgColor rgb="FFE4DFEC"/>
        </patternFill>
      </fill>
    </dxf>
    <dxf>
      <fill>
        <patternFill>
          <bgColor rgb="FFF2F2F2"/>
        </patternFill>
      </fill>
    </dxf>
    <dxf>
      <fill>
        <patternFill>
          <bgColor rgb="FFFFF2CC"/>
        </patternFill>
      </fill>
    </dxf>
    <dxf>
      <fill>
        <patternFill>
          <bgColor rgb="FFDDEBF7"/>
        </patternFill>
      </fill>
    </dxf>
    <dxf>
      <font>
        <name val="Calibri"/>
        <charset val="1"/>
        <family val="0"/>
        <b val="1"/>
        <color rgb="FF006100"/>
        <sz val="11"/>
      </font>
      <fill>
        <patternFill>
          <bgColor rgb="FFC6EFCE"/>
        </patternFill>
      </fill>
    </dxf>
    <dxf>
      <fill>
        <patternFill>
          <bgColor rgb="FFE3E3E3"/>
        </patternFill>
      </fill>
    </dxf>
    <dxf>
      <font>
        <color rgb="FF000000"/>
      </font>
      <border>
        <left/>
        <right/>
        <top style="thin">
          <color theme="1"/>
        </top>
        <bottom style="thin">
          <color theme="1"/>
        </bottom>
        <diagonal/>
      </border>
    </dxf>
    <dxf>
      <fill>
        <patternFill>
          <bgColor theme="0" tint="-0.15"/>
        </patternFill>
      </fill>
    </dxf>
    <dxf>
      <fill>
        <patternFill>
          <bgColor theme="0" tint="-0.15"/>
        </patternFill>
      </fill>
    </dxf>
    <dxf>
      <font>
        <b val="1"/>
        <color rgb="FF000000"/>
      </font>
    </dxf>
    <dxf>
      <font>
        <b val="1"/>
        <color rgb="FF000000"/>
      </font>
    </dxf>
    <dxf>
      <font>
        <b val="1"/>
        <color rgb="FF000000"/>
      </font>
      <border>
        <left/>
        <right/>
        <top/>
        <bottom style="thin">
          <color theme="1"/>
        </bottom>
        <diagonal/>
      </border>
    </dxf>
    <dxf>
      <font>
        <b val="1"/>
        <color rgb="FF000000"/>
      </font>
      <border>
        <left/>
        <right/>
        <top style="thin">
          <color theme="1"/>
        </top>
        <bottom/>
        <diagonal/>
      </border>
    </dxf>
  </dxfs>
  <tableStyles count="1" defaultTableStyle="TableStyleMedium9" defaultPivotStyle="PivotStyleLight16">
    <tableStyle name="TableStyleLight1" count="7">
      <tableStyleElement type="wholeTable" dxfId="20"/>
      <tableStyleElement type="firstColumnStripe" dxfId="21"/>
      <tableStyleElement type="firstRowStripe" dxfId="22"/>
      <tableStyleElement type="lastColumn" dxfId="23"/>
      <tableStyleElement type="firstColumn" dxfId="24"/>
      <tableStyleElement type="headerRow" dxfId="25"/>
      <tableStyleElement type="totalRow" dxfId="26"/>
    </tableStyle>
  </tableStyles>
  <colors>
    <indexedColors>
      <rgbColor rgb="FF000000"/>
      <rgbColor rgb="FFF7F7F7"/>
      <rgbColor rgb="FFFF0000"/>
      <rgbColor rgb="FF00FF00"/>
      <rgbColor rgb="FF0000FF"/>
      <rgbColor rgb="FFF2F2F2"/>
      <rgbColor rgb="FFFF00FF"/>
      <rgbColor rgb="FF00FFFF"/>
      <rgbColor rgb="FF800000"/>
      <rgbColor rgb="FF006100"/>
      <rgbColor rgb="FF000080"/>
      <rgbColor rgb="FF808000"/>
      <rgbColor rgb="FF800080"/>
      <rgbColor rgb="FF008080"/>
      <rgbColor rgb="FFBFBFBF"/>
      <rgbColor rgb="FF7F7F7F"/>
      <rgbColor rgb="FF9999FF"/>
      <rgbColor rgb="FF993366"/>
      <rgbColor rgb="FFFFF8DC"/>
      <rgbColor rgb="FFDDEBF7"/>
      <rgbColor rgb="FF660066"/>
      <rgbColor rgb="FFFF8080"/>
      <rgbColor rgb="FF0066CC"/>
      <rgbColor rgb="FFE4DFEC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2EFDA"/>
      <rgbColor rgb="FFC6EFCE"/>
      <rgbColor rgb="FFFFF2CC"/>
      <rgbColor rgb="FFDCE6F1"/>
      <rgbColor rgb="FFE7E6E6"/>
      <rgbColor rgb="FFE3E3E3"/>
      <rgbColor rgb="FFFCE4D6"/>
      <rgbColor rgb="FF3366FF"/>
      <rgbColor rgb="FF33CCCC"/>
      <rgbColor rgb="FF99CC00"/>
      <rgbColor rgb="FFFFCC00"/>
      <rgbColor rgb="FFFF9900"/>
      <rgbColor rgb="FFFF6600"/>
      <rgbColor rgb="FF595959"/>
      <rgbColor rgb="FFA6A6A6"/>
      <rgbColor rgb="FF003366"/>
      <rgbColor rgb="FF339966"/>
      <rgbColor rgb="FF003300"/>
      <rgbColor rgb="FF333300"/>
      <rgbColor rgb="FF993300"/>
      <rgbColor rgb="FF993366"/>
      <rgbColor rgb="FF333399"/>
      <rgbColor rgb="FF404040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tables/table1.xml><?xml version="1.0" encoding="utf-8"?>
<table xmlns="http://schemas.openxmlformats.org/spreadsheetml/2006/main" id="1" name="tblPosts" displayName="tblPosts" ref="A4:K24" headerRowCount="1" totalsRowCount="0" totalsRowShown="0">
  <autoFilter ref="A4:K24"/>
  <tableColumns count="11">
    <tableColumn id="1" name="Data planificată"/>
    <tableColumn id="2" name="Ora"/>
    <tableColumn id="3" name="Canal"/>
    <tableColumn id="4" name="Pilon tematic"/>
    <tableColumn id="5" name="Format prevăzut"/>
    <tableColumn id="6" name="Titlu de lucru / Cârlig"/>
    <tableColumn id="7" name="Text / descriere"/>
    <tableColumn id="8" name="Vizual"/>
    <tableColumn id="9" name="Link cu UTM"/>
    <tableColumn id="10" name="Stadiu de producție"/>
    <tableColumn id="11" name="Responsabil"/>
  </tableColumns>
  <tableStyleInfo name="TableStyleLight1" showFirstColumn="0" showLastColumn="0" showRowStripes="0" showColumnStripes="0"/>
</table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 pitchFamily="0" charset="1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 filterMode="0">
    <outlinePr summaryBelow="1" summaryRight="1"/>
    <pageSetUpPr fitToPage="1"/>
  </sheetPr>
  <dimension ref="A1:K2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baseColWidth="8" defaultColWidth="8.6796875" defaultRowHeight="15" customHeight="0" zeroHeight="0" outlineLevelRow="0"/>
  <cols>
    <col width="12" customWidth="1" style="53" min="1" max="1"/>
    <col width="8" customWidth="1" style="53" min="2" max="2"/>
    <col width="15" customWidth="1" style="53" min="3" max="3"/>
    <col width="19" customWidth="1" style="53" min="4" max="4"/>
    <col width="13" customWidth="1" style="53" min="5" max="5"/>
    <col width="34" customWidth="1" style="53" min="6" max="7"/>
    <col width="18" customWidth="1" style="53" min="8" max="8"/>
    <col width="12" customWidth="1" style="53" min="9" max="9"/>
    <col width="14" customWidth="1" style="53" min="10" max="10"/>
    <col width="11" customWidth="1" style="53" min="11" max="11"/>
  </cols>
  <sheetData>
    <row r="1" ht="17.35" customHeight="1" s="54">
      <c r="A1" s="55" t="inlineStr">
        <is>
          <t>Bancă de Subiecte</t>
        </is>
      </c>
    </row>
    <row r="2" ht="15" customHeight="1" s="54">
      <c r="A2" s="56" t="inlineStr">
        <is>
          <t>Un rând = o postare (Pasul 3). Canal, Pilon tematic, Format prevăzut și Stadiu de producție au listă derulantă; data se scrie ZZ.LL.AAAA, ora HH:MM. Dacă scrii imediat sub tabel, acesta se extinde singur.</t>
        </is>
      </c>
    </row>
    <row r="3"/>
    <row r="4" ht="23.85" customHeight="1" s="54">
      <c r="A4" s="57" t="inlineStr">
        <is>
          <t>Data planificată</t>
        </is>
      </c>
      <c r="B4" s="57" t="inlineStr">
        <is>
          <t>Ora</t>
        </is>
      </c>
      <c r="C4" s="57" t="inlineStr">
        <is>
          <t>Canal</t>
        </is>
      </c>
      <c r="D4" s="57" t="inlineStr">
        <is>
          <t>Pilon tematic</t>
        </is>
      </c>
      <c r="E4" s="57" t="inlineStr">
        <is>
          <t>Format prevăzut</t>
        </is>
      </c>
      <c r="F4" s="57" t="inlineStr">
        <is>
          <t>Titlu de lucru / Cârlig</t>
        </is>
      </c>
      <c r="G4" s="57" t="inlineStr">
        <is>
          <t>Text / descriere</t>
        </is>
      </c>
      <c r="H4" s="57" t="inlineStr">
        <is>
          <t>Vizual</t>
        </is>
      </c>
      <c r="I4" s="57" t="inlineStr">
        <is>
          <t>Link cu UTM</t>
        </is>
      </c>
      <c r="J4" s="57" t="inlineStr">
        <is>
          <t>Stadiu de producție</t>
        </is>
      </c>
      <c r="K4" s="57" t="inlineStr">
        <is>
          <t>Responsabil</t>
        </is>
      </c>
    </row>
    <row r="5" ht="30" customHeight="1" s="54">
      <c r="A5" s="58" t="n">
        <v>46328</v>
      </c>
      <c r="B5" s="59" t="n">
        <v>0.375</v>
      </c>
      <c r="C5" s="60" t="inlineStr">
        <is>
          <t>Instagram</t>
        </is>
      </c>
      <c r="D5" s="60" t="inlineStr">
        <is>
          <t>Educațional și util</t>
        </is>
      </c>
      <c r="E5" s="60" t="inlineStr">
        <is>
          <t>Carusel</t>
        </is>
      </c>
      <c r="F5" s="61" t="inlineStr">
        <is>
          <t>Rutina de seară în 4 pași pentru pielea uscată</t>
        </is>
      </c>
      <c r="G5" s="61" t="inlineStr">
        <is>
          <t>Salvează pentru diseară</t>
        </is>
      </c>
      <c r="H5" s="61" t="inlineStr">
        <is>
          <t>Carusel 4:5</t>
        </is>
      </c>
      <c r="I5" s="60" t="inlineStr">
        <is>
          <t>nu</t>
        </is>
      </c>
      <c r="J5" s="60" t="inlineStr">
        <is>
          <t>Pregătit de programare</t>
        </is>
      </c>
      <c r="K5" s="60" t="inlineStr">
        <is>
          <t>Ana</t>
        </is>
      </c>
    </row>
    <row r="6" ht="30" customHeight="1" s="54">
      <c r="A6" s="58" t="n">
        <v>46329</v>
      </c>
      <c r="B6" s="59" t="n">
        <v>0.75</v>
      </c>
      <c r="C6" s="60" t="inlineStr">
        <is>
          <t>TikTok</t>
        </is>
      </c>
      <c r="D6" s="60" t="inlineStr">
        <is>
          <t>Educațional și util</t>
        </is>
      </c>
      <c r="E6" s="60" t="inlineStr">
        <is>
          <t>Video scurt</t>
        </is>
      </c>
      <c r="F6" s="61" t="inlineStr">
        <is>
          <t>De ce se usucă pielea iarna</t>
        </is>
      </c>
      <c r="G6" s="61" t="inlineStr">
        <is>
          <t>Ideea principală în primele secunde</t>
        </is>
      </c>
      <c r="H6" s="61" t="inlineStr">
        <is>
          <t>Video 9:16 cu subtitrare</t>
        </is>
      </c>
      <c r="I6" s="60" t="inlineStr">
        <is>
          <t>nu</t>
        </is>
      </c>
      <c r="J6" s="60" t="inlineStr">
        <is>
          <t>Pregătit de programare</t>
        </is>
      </c>
      <c r="K6" s="60" t="inlineStr">
        <is>
          <t>Mihai</t>
        </is>
      </c>
    </row>
    <row r="7" ht="30" customHeight="1" s="54">
      <c r="A7" s="58" t="n">
        <v>46330</v>
      </c>
      <c r="B7" s="59" t="n">
        <v>0.5</v>
      </c>
      <c r="C7" s="60" t="inlineStr">
        <is>
          <t>Facebook Page</t>
        </is>
      </c>
      <c r="D7" s="60" t="inlineStr">
        <is>
          <t>Comunitate și culise</t>
        </is>
      </c>
      <c r="E7" s="60" t="inlineStr">
        <is>
          <t>Imagine</t>
        </is>
      </c>
      <c r="F7" s="61" t="inlineStr">
        <is>
          <t>Cum alegem ingredientele în atelier</t>
        </is>
      </c>
      <c r="G7" s="61" t="inlineStr">
        <is>
          <t>Poveste scurtă din culise</t>
        </is>
      </c>
      <c r="H7" s="61" t="inlineStr">
        <is>
          <t>Fotografie 4:5</t>
        </is>
      </c>
      <c r="I7" s="60" t="inlineStr">
        <is>
          <t>nu</t>
        </is>
      </c>
      <c r="J7" s="60" t="inlineStr">
        <is>
          <t>Pregătit de programare</t>
        </is>
      </c>
      <c r="K7" s="60" t="inlineStr">
        <is>
          <t>Ana</t>
        </is>
      </c>
    </row>
    <row r="8" ht="30" customHeight="1" s="54">
      <c r="A8" s="58" t="n">
        <v>46331</v>
      </c>
      <c r="B8" s="59" t="n">
        <v>0.7916666666666666</v>
      </c>
      <c r="C8" s="60" t="inlineStr">
        <is>
          <t>Instagram</t>
        </is>
      </c>
      <c r="D8" s="60" t="inlineStr">
        <is>
          <t>Educațional și util</t>
        </is>
      </c>
      <c r="E8" s="60" t="inlineStr">
        <is>
          <t>Reels</t>
        </is>
      </c>
      <c r="F8" s="61" t="inlineStr">
        <is>
          <t>Greșeala frecventă la aplicarea serului</t>
        </is>
      </c>
      <c r="G8" s="61" t="inlineStr">
        <is>
          <t>Arată greșit vs. corect</t>
        </is>
      </c>
      <c r="H8" s="61" t="inlineStr">
        <is>
          <t>Video 9:16</t>
        </is>
      </c>
      <c r="I8" s="60" t="inlineStr">
        <is>
          <t>nu</t>
        </is>
      </c>
      <c r="J8" s="60" t="inlineStr">
        <is>
          <t>Pregătit de programare</t>
        </is>
      </c>
      <c r="K8" s="60" t="inlineStr">
        <is>
          <t>Mihai</t>
        </is>
      </c>
    </row>
    <row r="9" ht="30" customHeight="1" s="54">
      <c r="A9" s="58" t="n">
        <v>46332</v>
      </c>
      <c r="B9" s="59" t="n">
        <v>0.4166666666666667</v>
      </c>
      <c r="C9" s="60" t="inlineStr">
        <is>
          <t>Telegram</t>
        </is>
      </c>
      <c r="D9" s="60" t="inlineStr">
        <is>
          <t>Educațional și util</t>
        </is>
      </c>
      <c r="E9" s="60" t="inlineStr">
        <is>
          <t>Text</t>
        </is>
      </c>
      <c r="F9" s="61" t="inlineStr">
        <is>
          <t>Rezumatul săptămânii: îngrijirea pielii iarna</t>
        </is>
      </c>
      <c r="G9" s="61" t="inlineStr">
        <is>
          <t>Trei idei și un link</t>
        </is>
      </c>
      <c r="H9" s="61" t="inlineStr">
        <is>
          <t>Fără media</t>
        </is>
      </c>
      <c r="I9" s="60" t="inlineStr">
        <is>
          <t>da</t>
        </is>
      </c>
      <c r="J9" s="60" t="inlineStr">
        <is>
          <t>Pregătit de programare</t>
        </is>
      </c>
      <c r="K9" s="60" t="inlineStr">
        <is>
          <t>Ana</t>
        </is>
      </c>
    </row>
    <row r="10" ht="30" customHeight="1" s="54">
      <c r="A10" s="58" t="n">
        <v>46335</v>
      </c>
      <c r="B10" s="59" t="n">
        <v>0.375</v>
      </c>
      <c r="C10" s="60" t="inlineStr">
        <is>
          <t>Facebook Page</t>
        </is>
      </c>
      <c r="D10" s="60" t="inlineStr">
        <is>
          <t>Educațional și util</t>
        </is>
      </c>
      <c r="E10" s="60" t="inlineStr">
        <is>
          <t>Carusel</t>
        </is>
      </c>
      <c r="F10" s="61" t="inlineStr">
        <is>
          <t>Cum citești lista de ingrediente</t>
        </is>
      </c>
      <c r="G10" s="61" t="inlineStr">
        <is>
          <t>Întrebare la final pentru comentarii</t>
        </is>
      </c>
      <c r="H10" s="61" t="inlineStr">
        <is>
          <t>Carusel 1:1</t>
        </is>
      </c>
      <c r="I10" s="60" t="inlineStr">
        <is>
          <t>nu</t>
        </is>
      </c>
      <c r="J10" s="60" t="inlineStr">
        <is>
          <t>Grafică finalizată</t>
        </is>
      </c>
      <c r="K10" s="60" t="inlineStr">
        <is>
          <t>Ana</t>
        </is>
      </c>
    </row>
    <row r="11" ht="30" customHeight="1" s="54">
      <c r="A11" s="58" t="n">
        <v>46336</v>
      </c>
      <c r="B11" s="59" t="n">
        <v>0.75</v>
      </c>
      <c r="C11" s="60" t="inlineStr">
        <is>
          <t>YouTube Shorts</t>
        </is>
      </c>
      <c r="D11" s="60" t="inlineStr">
        <is>
          <t>Educațional și util</t>
        </is>
      </c>
      <c r="E11" s="60" t="inlineStr">
        <is>
          <t>Video scurt</t>
        </is>
      </c>
      <c r="F11" s="61" t="inlineStr">
        <is>
          <t>Balsam de buze: 3 întrebări frecvente</t>
        </is>
      </c>
      <c r="G11" s="61" t="inlineStr">
        <is>
          <t>Răspuns scurt la fiecare întrebare</t>
        </is>
      </c>
      <c r="H11" s="61" t="inlineStr">
        <is>
          <t>Video 9:16 cu subtitrare</t>
        </is>
      </c>
      <c r="I11" s="60" t="inlineStr">
        <is>
          <t>nu</t>
        </is>
      </c>
      <c r="J11" s="60" t="inlineStr">
        <is>
          <t>Grafică finalizată</t>
        </is>
      </c>
      <c r="K11" s="60" t="inlineStr">
        <is>
          <t>Mihai</t>
        </is>
      </c>
    </row>
    <row r="12" ht="30" customHeight="1" s="54">
      <c r="A12" s="58" t="n">
        <v>46337</v>
      </c>
      <c r="B12" s="59" t="n">
        <v>0.5</v>
      </c>
      <c r="C12" s="60" t="inlineStr">
        <is>
          <t>Instagram</t>
        </is>
      </c>
      <c r="D12" s="60" t="inlineStr">
        <is>
          <t>Comunitate și culise</t>
        </is>
      </c>
      <c r="E12" s="60" t="inlineStr">
        <is>
          <t>Reels</t>
        </is>
      </c>
      <c r="F12" s="61" t="inlineStr">
        <is>
          <t>O zi în atelierul de săpunuri</t>
        </is>
      </c>
      <c r="G12" s="61" t="inlineStr">
        <is>
          <t>Culise, fără text lung</t>
        </is>
      </c>
      <c r="H12" s="61" t="inlineStr">
        <is>
          <t>Video 9:16</t>
        </is>
      </c>
      <c r="I12" s="60" t="inlineStr">
        <is>
          <t>nu</t>
        </is>
      </c>
      <c r="J12" s="60" t="inlineStr">
        <is>
          <t>Grafică finalizată</t>
        </is>
      </c>
      <c r="K12" s="60" t="inlineStr">
        <is>
          <t>Mihai</t>
        </is>
      </c>
    </row>
    <row r="13" ht="30" customHeight="1" s="54">
      <c r="A13" s="58" t="n">
        <v>46338</v>
      </c>
      <c r="B13" s="59" t="n">
        <v>0.7916666666666666</v>
      </c>
      <c r="C13" s="60" t="inlineStr">
        <is>
          <t>Facebook Page</t>
        </is>
      </c>
      <c r="D13" s="60" t="inlineStr">
        <is>
          <t>Conversie directă</t>
        </is>
      </c>
      <c r="E13" s="60" t="inlineStr">
        <is>
          <t>Imagine</t>
        </is>
      </c>
      <c r="F13" s="61" t="inlineStr">
        <is>
          <t>Setul de iarnă este disponibil</t>
        </is>
      </c>
      <c r="G13" s="61" t="inlineStr">
        <is>
          <t>Prezentare scurtă și link</t>
        </is>
      </c>
      <c r="H13" s="61" t="inlineStr">
        <is>
          <t>Fotografie 1:1</t>
        </is>
      </c>
      <c r="I13" s="60" t="inlineStr">
        <is>
          <t>da</t>
        </is>
      </c>
      <c r="J13" s="60" t="inlineStr">
        <is>
          <t>Grafică finalizată</t>
        </is>
      </c>
      <c r="K13" s="60" t="inlineStr">
        <is>
          <t>Ana</t>
        </is>
      </c>
    </row>
    <row r="14" ht="30" customHeight="1" s="54">
      <c r="A14" s="58" t="n">
        <v>46339</v>
      </c>
      <c r="B14" s="59" t="n">
        <v>0.375</v>
      </c>
      <c r="C14" s="60" t="inlineStr">
        <is>
          <t>LinkedIn</t>
        </is>
      </c>
      <c r="D14" s="60" t="inlineStr">
        <is>
          <t>Comunitate și culise</t>
        </is>
      </c>
      <c r="E14" s="60" t="inlineStr">
        <is>
          <t>Text</t>
        </is>
      </c>
      <c r="F14" s="61" t="inlineStr">
        <is>
          <t>Ce am învățat despre ambalaje reciclabile</t>
        </is>
      </c>
      <c r="G14" s="61" t="inlineStr">
        <is>
          <t>Text structurat cu liste</t>
        </is>
      </c>
      <c r="H14" s="61" t="inlineStr">
        <is>
          <t>Fără media</t>
        </is>
      </c>
      <c r="I14" s="60" t="inlineStr">
        <is>
          <t>nu</t>
        </is>
      </c>
      <c r="J14" s="60" t="inlineStr">
        <is>
          <t>În redactare</t>
        </is>
      </c>
      <c r="K14" s="60" t="inlineStr">
        <is>
          <t>Ana</t>
        </is>
      </c>
    </row>
    <row r="15" ht="30" customHeight="1" s="54">
      <c r="A15" s="58" t="n">
        <v>46342</v>
      </c>
      <c r="B15" s="59" t="n">
        <v>0.75</v>
      </c>
      <c r="C15" s="60" t="inlineStr">
        <is>
          <t>TikTok</t>
        </is>
      </c>
      <c r="D15" s="60" t="inlineStr">
        <is>
          <t>Educațional și util</t>
        </is>
      </c>
      <c r="E15" s="60" t="inlineStr">
        <is>
          <t>Video scurt</t>
        </is>
      </c>
      <c r="F15" s="61" t="inlineStr">
        <is>
          <t>Cât produs folosești de fapt</t>
        </is>
      </c>
      <c r="G15" s="61" t="inlineStr">
        <is>
          <t>Demonstrație rapidă</t>
        </is>
      </c>
      <c r="H15" s="61" t="inlineStr">
        <is>
          <t>Video 9:16 cu subtitrare</t>
        </is>
      </c>
      <c r="I15" s="60" t="inlineStr">
        <is>
          <t>nu</t>
        </is>
      </c>
      <c r="J15" s="60" t="inlineStr">
        <is>
          <t>În redactare</t>
        </is>
      </c>
      <c r="K15" s="60" t="inlineStr">
        <is>
          <t>Mihai</t>
        </is>
      </c>
    </row>
    <row r="16" ht="30" customHeight="1" s="54">
      <c r="A16" s="58" t="n">
        <v>46343</v>
      </c>
      <c r="B16" s="59" t="n">
        <v>0.5</v>
      </c>
      <c r="C16" s="60" t="inlineStr">
        <is>
          <t>Instagram</t>
        </is>
      </c>
      <c r="D16" s="60" t="inlineStr">
        <is>
          <t>Educațional și util</t>
        </is>
      </c>
      <c r="E16" s="60" t="inlineStr">
        <is>
          <t>Carusel</t>
        </is>
      </c>
      <c r="F16" s="61" t="inlineStr">
        <is>
          <t>Ghid: tip de ten și produsul potrivit</t>
        </is>
      </c>
      <c r="G16" s="61" t="inlineStr">
        <is>
          <t>Salvează și trimite unei prietene</t>
        </is>
      </c>
      <c r="H16" s="61" t="inlineStr">
        <is>
          <t>Carusel 4:5</t>
        </is>
      </c>
      <c r="I16" s="60" t="inlineStr">
        <is>
          <t>nu</t>
        </is>
      </c>
      <c r="J16" s="60" t="inlineStr">
        <is>
          <t>În redactare</t>
        </is>
      </c>
      <c r="K16" s="60" t="inlineStr">
        <is>
          <t>Ana</t>
        </is>
      </c>
    </row>
    <row r="17" ht="30" customHeight="1" s="54">
      <c r="A17" s="58" t="n">
        <v>46344</v>
      </c>
      <c r="B17" s="59" t="n">
        <v>0.7916666666666666</v>
      </c>
      <c r="C17" s="60" t="inlineStr">
        <is>
          <t>Facebook Page</t>
        </is>
      </c>
      <c r="D17" s="60" t="inlineStr">
        <is>
          <t>Comunitate și culise</t>
        </is>
      </c>
      <c r="E17" s="60" t="inlineStr">
        <is>
          <t>Imagine</t>
        </is>
      </c>
      <c r="F17" s="61" t="inlineStr">
        <is>
          <t>Mesajul unei cliente (cu acordul ei)</t>
        </is>
      </c>
      <c r="G17" s="61" t="inlineStr">
        <is>
          <t>Mulțumire și întrebare pentru comunitate</t>
        </is>
      </c>
      <c r="H17" s="61" t="inlineStr">
        <is>
          <t>Fotografie 4:5</t>
        </is>
      </c>
      <c r="I17" s="60" t="inlineStr">
        <is>
          <t>nu</t>
        </is>
      </c>
      <c r="J17" s="60" t="inlineStr">
        <is>
          <t>În redactare</t>
        </is>
      </c>
      <c r="K17" s="60" t="inlineStr">
        <is>
          <t>Ana</t>
        </is>
      </c>
    </row>
    <row r="18" ht="30" customHeight="1" s="54">
      <c r="A18" s="58" t="n">
        <v>46345</v>
      </c>
      <c r="B18" s="59" t="n">
        <v>0.375</v>
      </c>
      <c r="C18" s="60" t="inlineStr">
        <is>
          <t>YouTube Shorts</t>
        </is>
      </c>
      <c r="D18" s="60" t="inlineStr">
        <is>
          <t>Educațional și util</t>
        </is>
      </c>
      <c r="E18" s="60" t="inlineStr">
        <is>
          <t>Video scurt</t>
        </is>
      </c>
      <c r="F18" s="61" t="inlineStr">
        <is>
          <t>Cum păstrezi cosmeticele naturale</t>
        </is>
      </c>
      <c r="G18" s="61" t="inlineStr">
        <is>
          <t>Un sfat, un exemplu</t>
        </is>
      </c>
      <c r="H18" s="61" t="inlineStr">
        <is>
          <t>Video 9:16 cu subtitrare</t>
        </is>
      </c>
      <c r="I18" s="60" t="inlineStr">
        <is>
          <t>nu</t>
        </is>
      </c>
      <c r="J18" s="60" t="inlineStr">
        <is>
          <t>Idee</t>
        </is>
      </c>
      <c r="K18" s="60" t="inlineStr">
        <is>
          <t>Mihai</t>
        </is>
      </c>
    </row>
    <row r="19" ht="30" customHeight="1" s="54">
      <c r="A19" s="58" t="n">
        <v>46346</v>
      </c>
      <c r="B19" s="59" t="n">
        <v>0.4166666666666667</v>
      </c>
      <c r="C19" s="60" t="inlineStr">
        <is>
          <t>Telegram</t>
        </is>
      </c>
      <c r="D19" s="60" t="inlineStr">
        <is>
          <t>Educațional și util</t>
        </is>
      </c>
      <c r="E19" s="60" t="inlineStr">
        <is>
          <t>Text</t>
        </is>
      </c>
      <c r="F19" s="61" t="inlineStr">
        <is>
          <t>Rezumatul săptămânii: întrebările voastre</t>
        </is>
      </c>
      <c r="G19" s="61" t="inlineStr">
        <is>
          <t>Trei răspunsuri scurte</t>
        </is>
      </c>
      <c r="H19" s="61" t="inlineStr">
        <is>
          <t>Fără media</t>
        </is>
      </c>
      <c r="I19" s="60" t="inlineStr">
        <is>
          <t>da</t>
        </is>
      </c>
      <c r="J19" s="60" t="inlineStr">
        <is>
          <t>Idee</t>
        </is>
      </c>
      <c r="K19" s="60" t="inlineStr">
        <is>
          <t>Ana</t>
        </is>
      </c>
    </row>
    <row r="20" ht="30" customHeight="1" s="54">
      <c r="A20" s="58" t="n">
        <v>46349</v>
      </c>
      <c r="B20" s="59" t="n">
        <v>0.75</v>
      </c>
      <c r="C20" s="60" t="inlineStr">
        <is>
          <t>Instagram</t>
        </is>
      </c>
      <c r="D20" s="60" t="inlineStr">
        <is>
          <t>Educațional și util</t>
        </is>
      </c>
      <c r="E20" s="60" t="inlineStr">
        <is>
          <t>Reels</t>
        </is>
      </c>
      <c r="F20" s="61" t="inlineStr">
        <is>
          <t>Mituri despre uleiurile esențiale</t>
        </is>
      </c>
      <c r="G20" s="61" t="inlineStr">
        <is>
          <t>Mit și explicație</t>
        </is>
      </c>
      <c r="H20" s="61" t="inlineStr">
        <is>
          <t>Video 9:16</t>
        </is>
      </c>
      <c r="I20" s="60" t="inlineStr">
        <is>
          <t>nu</t>
        </is>
      </c>
      <c r="J20" s="60" t="inlineStr">
        <is>
          <t>Idee</t>
        </is>
      </c>
      <c r="K20" s="60" t="inlineStr">
        <is>
          <t>Mihai</t>
        </is>
      </c>
    </row>
    <row r="21" ht="30" customHeight="1" s="54">
      <c r="A21" s="58" t="n">
        <v>46350</v>
      </c>
      <c r="B21" s="59" t="n">
        <v>0.5</v>
      </c>
      <c r="C21" s="60" t="inlineStr">
        <is>
          <t>Facebook Page</t>
        </is>
      </c>
      <c r="D21" s="60" t="inlineStr">
        <is>
          <t>Educațional și util</t>
        </is>
      </c>
      <c r="E21" s="60" t="inlineStr">
        <is>
          <t>Carusel</t>
        </is>
      </c>
      <c r="F21" s="61" t="inlineStr">
        <is>
          <t>Pregătirea pielii pentru frig</t>
        </is>
      </c>
      <c r="G21" s="61" t="inlineStr">
        <is>
          <t>Listă de verificare</t>
        </is>
      </c>
      <c r="H21" s="61" t="inlineStr">
        <is>
          <t>Carusel 1:1</t>
        </is>
      </c>
      <c r="I21" s="60" t="inlineStr">
        <is>
          <t>nu</t>
        </is>
      </c>
      <c r="J21" s="60" t="inlineStr">
        <is>
          <t>Idee</t>
        </is>
      </c>
      <c r="K21" s="60" t="inlineStr">
        <is>
          <t>Ana</t>
        </is>
      </c>
    </row>
    <row r="22" ht="30" customHeight="1" s="54">
      <c r="A22" s="58" t="n">
        <v>46351</v>
      </c>
      <c r="B22" s="59" t="n">
        <v>0.7916666666666666</v>
      </c>
      <c r="C22" s="60" t="inlineStr">
        <is>
          <t>TikTok</t>
        </is>
      </c>
      <c r="D22" s="60" t="inlineStr">
        <is>
          <t>Comunitate și culise</t>
        </is>
      </c>
      <c r="E22" s="60" t="inlineStr">
        <is>
          <t>Video scurt</t>
        </is>
      </c>
      <c r="F22" s="61" t="inlineStr">
        <is>
          <t>Echipa răspunde la comentarii</t>
        </is>
      </c>
      <c r="G22" s="61" t="inlineStr">
        <is>
          <t>Răspuns la o întrebare reală</t>
        </is>
      </c>
      <c r="H22" s="61" t="inlineStr">
        <is>
          <t>Video 9:16 cu subtitrare</t>
        </is>
      </c>
      <c r="I22" s="60" t="inlineStr">
        <is>
          <t>nu</t>
        </is>
      </c>
      <c r="J22" s="60" t="inlineStr">
        <is>
          <t>Idee</t>
        </is>
      </c>
      <c r="K22" s="60" t="inlineStr">
        <is>
          <t>Mihai</t>
        </is>
      </c>
    </row>
    <row r="23" ht="30" customHeight="1" s="54">
      <c r="A23" s="58" t="n">
        <v>46352</v>
      </c>
      <c r="B23" s="59" t="n">
        <v>0.375</v>
      </c>
      <c r="C23" s="60" t="inlineStr">
        <is>
          <t>Instagram</t>
        </is>
      </c>
      <c r="D23" s="60" t="inlineStr">
        <is>
          <t>Conversie directă</t>
        </is>
      </c>
      <c r="E23" s="60" t="inlineStr">
        <is>
          <t>Imagine</t>
        </is>
      </c>
      <c r="F23" s="61" t="inlineStr">
        <is>
          <t>Livrare înainte de sărbători</t>
        </is>
      </c>
      <c r="G23" s="61" t="inlineStr">
        <is>
          <t>Data limită și link</t>
        </is>
      </c>
      <c r="H23" s="61" t="inlineStr">
        <is>
          <t>Fotografie 4:5</t>
        </is>
      </c>
      <c r="I23" s="60" t="inlineStr">
        <is>
          <t>da</t>
        </is>
      </c>
      <c r="J23" s="60" t="inlineStr">
        <is>
          <t>Idee</t>
        </is>
      </c>
      <c r="K23" s="60" t="inlineStr">
        <is>
          <t>Ana</t>
        </is>
      </c>
    </row>
    <row r="24" ht="30" customHeight="1" s="54">
      <c r="A24" s="58" t="n">
        <v>46353</v>
      </c>
      <c r="B24" s="59" t="n">
        <v>0.5</v>
      </c>
      <c r="C24" s="60" t="inlineStr">
        <is>
          <t>Facebook Page</t>
        </is>
      </c>
      <c r="D24" s="60" t="inlineStr">
        <is>
          <t>Educațional și util</t>
        </is>
      </c>
      <c r="E24" s="60" t="inlineStr">
        <is>
          <t>Imagine</t>
        </is>
      </c>
      <c r="F24" s="61" t="inlineStr">
        <is>
          <t>Întrebarea săptămânii: ce vreți să explicăm?</t>
        </is>
      </c>
      <c r="G24" s="61" t="inlineStr">
        <is>
          <t>Întrebare deschisă</t>
        </is>
      </c>
      <c r="H24" s="61" t="inlineStr">
        <is>
          <t>Grafică 1:1</t>
        </is>
      </c>
      <c r="I24" s="60" t="inlineStr">
        <is>
          <t>nu</t>
        </is>
      </c>
      <c r="J24" s="60" t="inlineStr">
        <is>
          <t>Idee</t>
        </is>
      </c>
      <c r="K24" s="60" t="inlineStr">
        <is>
          <t>Ana</t>
        </is>
      </c>
    </row>
    <row r="25"/>
    <row r="26" ht="15" customHeight="1" s="54">
      <c r="A26" s="62" t="inlineStr">
        <is>
          <t>Exemplu ipotetic — orova.vn</t>
        </is>
      </c>
    </row>
  </sheetData>
  <conditionalFormatting sqref="D5:D204">
    <cfRule type="expression" rank="0" priority="2" equalAverage="0" aboveAverage="0" dxfId="11" text="" percent="0" bottom="0">
      <formula>AND(D5&lt;&gt;"",D5=INDEX(Pillars,1))</formula>
    </cfRule>
    <cfRule type="expression" rank="0" priority="3" equalAverage="0" aboveAverage="0" dxfId="12" text="" percent="0" bottom="0">
      <formula>AND(D5&lt;&gt;"",D5=INDEX(Pillars,2))</formula>
    </cfRule>
    <cfRule type="expression" rank="0" priority="4" equalAverage="0" aboveAverage="0" dxfId="13" text="" percent="0" bottom="0">
      <formula>AND(D5&lt;&gt;"",D5=INDEX(Pillars,3))</formula>
    </cfRule>
  </conditionalFormatting>
  <conditionalFormatting sqref="J5:J204">
    <cfRule type="expression" rank="0" priority="6" equalAverage="0" aboveAverage="0" dxfId="15" text="" percent="0" bottom="0">
      <formula>AND(J5&lt;&gt;"",J5=INDEX(Statuses,1))</formula>
    </cfRule>
    <cfRule type="expression" rank="0" priority="7" equalAverage="0" aboveAverage="0" dxfId="16" text="" percent="0" bottom="0">
      <formula>AND(J5&lt;&gt;"",J5=INDEX(Statuses,2))</formula>
    </cfRule>
    <cfRule type="expression" rank="0" priority="8" equalAverage="0" aboveAverage="0" dxfId="17" text="" percent="0" bottom="0">
      <formula>AND(J5&lt;&gt;"",J5=INDEX(Statuses,3))</formula>
    </cfRule>
    <cfRule type="expression" rank="0" priority="9" equalAverage="0" aboveAverage="0" dxfId="18" text="" percent="0" bottom="0">
      <formula>AND(J5&lt;&gt;"",J5=INDEX(Statuses,4))</formula>
    </cfRule>
  </conditionalFormatting>
  <dataValidations count="6">
    <dataValidation sqref="C5:C204" showDropDown="0" showInputMessage="0" showErrorMessage="0" allowBlank="1" type="list" errorStyle="stop" operator="between">
      <formula1>Channels</formula1>
      <formula2>0</formula2>
    </dataValidation>
    <dataValidation sqref="D5:D204" showDropDown="0" showInputMessage="0" showErrorMessage="0" allowBlank="1" type="list" errorStyle="stop" operator="between">
      <formula1>Pillars</formula1>
      <formula2>0</formula2>
    </dataValidation>
    <dataValidation sqref="E5:E204" showDropDown="0" showInputMessage="0" showErrorMessage="0" allowBlank="1" type="list" errorStyle="stop" operator="between">
      <formula1>Formats</formula1>
      <formula2>0</formula2>
    </dataValidation>
    <dataValidation sqref="J5:J204" showDropDown="0" showInputMessage="0" showErrorMessage="0" allowBlank="1" type="list" errorStyle="stop" operator="between">
      <formula1>Statuses</formula1>
      <formula2>0</formula2>
    </dataValidation>
    <dataValidation sqref="A5:A204" showDropDown="0" showInputMessage="0" showErrorMessage="0" allowBlank="1" type="date" errorStyle="stop" operator="greaterThan">
      <formula1>DATE(2000,1,1)</formula1>
      <formula2>0</formula2>
    </dataValidation>
    <dataValidation sqref="B5:B204" showDropDown="0" showInputMessage="0" showErrorMessage="0" allowBlank="1" type="time" errorStyle="stop" operator="between">
      <formula1>0</formula1>
      <formula2>0.999305556</formula2>
    </dataValidation>
  </dataValidations>
  <printOptions horizontalCentered="0" verticalCentered="0" headings="1" gridLines="1" gridLinesSet="1"/>
  <pageMargins left="0.3" right="0.3" top="0.4" bottom="0.4" header="0.511811023622047" footer="0.511811023622047"/>
  <pageSetup orientation="landscape" paperSize="9" scale="100" fitToHeight="1" fitToWidth="1" pageOrder="downThenOver" blackAndWhite="0" draft="0" horizontalDpi="300" verticalDpi="300" copies="1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 filterMode="0">
    <outlinePr summaryBelow="1" summaryRight="1"/>
    <pageSetUpPr fitToPage="1"/>
  </sheetPr>
  <dimension ref="A1:E12"/>
  <sheetViews>
    <sheetView showFormulas="0" showGridLines="1" showRowColHeaders="1" showZeros="1" rightToLeft="0" tabSelected="0" showOutlineSymbols="1" defaultGridColor="1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baseColWidth="8" defaultColWidth="8.6796875" defaultRowHeight="15" customHeight="0" zeroHeight="0" outlineLevelRow="0"/>
  <cols>
    <col width="17" customWidth="1" style="53" min="1" max="1"/>
    <col width="22" customWidth="1" style="53" min="2" max="2"/>
    <col width="12" customWidth="1" style="53" min="3" max="3"/>
    <col width="16" customWidth="1" style="53" min="4" max="4"/>
    <col width="44" customWidth="1" style="53" min="5" max="5"/>
  </cols>
  <sheetData>
    <row r="1" ht="17.35" customHeight="1" s="54">
      <c r="A1" s="55" t="inlineStr">
        <is>
          <t>Lista canalelor</t>
        </is>
      </c>
    </row>
    <row r="2" ht="15" customHeight="1" s="54">
      <c r="A2" s="56" t="inlineStr">
        <is>
          <t>Profil, responsabil și starea conexiunii; verifică tokenurile o dată la două săptămâni (Pasul 6). Coloana Canal alimentează lista din foaia Bancă de Subiecte.</t>
        </is>
      </c>
    </row>
    <row r="3"/>
    <row r="4" ht="15" customHeight="1" s="54">
      <c r="A4" s="57" t="inlineStr">
        <is>
          <t>Canal</t>
        </is>
      </c>
      <c r="B4" s="57" t="inlineStr">
        <is>
          <t>Nume profil</t>
        </is>
      </c>
      <c r="C4" s="57" t="inlineStr">
        <is>
          <t>Responsabil</t>
        </is>
      </c>
      <c r="D4" s="57" t="inlineStr">
        <is>
          <t>Stare conexiune</t>
        </is>
      </c>
      <c r="E4" s="57" t="inlineStr">
        <is>
          <t>La ce să fii atent</t>
        </is>
      </c>
    </row>
    <row r="5" ht="31.5" customHeight="1" s="54">
      <c r="A5" s="61" t="inlineStr">
        <is>
          <t>Facebook Page</t>
        </is>
      </c>
      <c r="B5" s="61" t="inlineStr">
        <is>
          <t>Pagina firmei</t>
        </is>
      </c>
      <c r="C5" s="61" t="inlineStr">
        <is>
          <t>Ana</t>
        </is>
      </c>
      <c r="D5" s="61" t="inlineStr">
        <is>
          <t>Conectat</t>
        </is>
      </c>
      <c r="E5" s="61" t="inlineStr">
        <is>
          <t>Verifică previzualizarea linkului înainte de programare</t>
        </is>
      </c>
    </row>
    <row r="6" ht="31.5" customHeight="1" s="54">
      <c r="A6" s="61" t="inlineStr">
        <is>
          <t>Instagram</t>
        </is>
      </c>
      <c r="B6" s="61" t="inlineStr">
        <is>
          <t>@firmata</t>
        </is>
      </c>
      <c r="C6" s="61" t="inlineStr">
        <is>
          <t>Mihai</t>
        </is>
      </c>
      <c r="D6" s="61" t="inlineStr">
        <is>
          <t>Conectat</t>
        </is>
      </c>
      <c r="E6" s="61" t="inlineStr">
        <is>
          <t>Linkurile din descriere nu sunt clicabile; ideea principală în primele rânduri</t>
        </is>
      </c>
    </row>
    <row r="7" ht="31.5" customHeight="1" s="54">
      <c r="A7" s="61" t="inlineStr">
        <is>
          <t>TikTok</t>
        </is>
      </c>
      <c r="B7" s="61" t="inlineStr">
        <is>
          <t>@firmata</t>
        </is>
      </c>
      <c r="C7" s="61" t="inlineStr">
        <is>
          <t>Mihai</t>
        </is>
      </c>
      <c r="D7" s="61" t="inlineStr">
        <is>
          <t>Verifică tokenul</t>
        </is>
      </c>
      <c r="E7" s="61" t="inlineStr">
        <is>
          <t>Ideea principală trebuie să apară din primele secunde</t>
        </is>
      </c>
    </row>
    <row r="8" ht="31.5" customHeight="1" s="54">
      <c r="A8" s="61" t="inlineStr">
        <is>
          <t>YouTube Shorts</t>
        </is>
      </c>
      <c r="B8" s="61" t="inlineStr">
        <is>
          <t>Canalul YouTube</t>
        </is>
      </c>
      <c r="C8" s="61" t="inlineStr">
        <is>
          <t>Mihai</t>
        </is>
      </c>
      <c r="D8" s="61" t="inlineStr">
        <is>
          <t>Conectat</t>
        </is>
      </c>
      <c r="E8" s="61" t="inlineStr">
        <is>
          <t>Ține subtitrarea departe de butoanele aplicației</t>
        </is>
      </c>
    </row>
    <row r="9" ht="31.5" customHeight="1" s="54">
      <c r="A9" s="61" t="inlineStr">
        <is>
          <t>LinkedIn</t>
        </is>
      </c>
      <c r="B9" s="61" t="inlineStr">
        <is>
          <t>Pagina companiei</t>
        </is>
      </c>
      <c r="C9" s="61" t="inlineStr">
        <is>
          <t>Ana</t>
        </is>
      </c>
      <c r="D9" s="61" t="inlineStr">
        <is>
          <t>Conectat</t>
        </is>
      </c>
      <c r="E9" s="61" t="inlineStr">
        <is>
          <t>Ideea principală în primele rânduri; maxim 3.000 de caractere</t>
        </is>
      </c>
    </row>
    <row r="10" ht="31.5" customHeight="1" s="54">
      <c r="A10" s="61" t="inlineStr">
        <is>
          <t>Telegram</t>
        </is>
      </c>
      <c r="B10" s="61" t="inlineStr">
        <is>
          <t>Canalul firmei</t>
        </is>
      </c>
      <c r="C10" s="61" t="inlineStr">
        <is>
          <t>Ana</t>
        </is>
      </c>
      <c r="D10" s="61" t="inlineStr">
        <is>
          <t>Neconectat</t>
        </is>
      </c>
      <c r="E10" s="61" t="inlineStr">
        <is>
          <t>4.096 de caractere la text, 1.024 la descrierea unei imagini</t>
        </is>
      </c>
    </row>
    <row r="11"/>
    <row r="12" ht="15" customHeight="1" s="54">
      <c r="A12" s="62" t="inlineStr">
        <is>
          <t>Exemplu ipotetic — orova.vn</t>
        </is>
      </c>
    </row>
  </sheetData>
  <printOptions horizontalCentered="0" verticalCentered="0" headings="1" gridLines="1" gridLinesSet="1"/>
  <pageMargins left="0.3" right="0.3" top="0.4" bottom="0.4" header="0.511811023622047" footer="0.511811023622047"/>
  <pageSetup orientation="landscape" paperSize="9" scale="100" fitToHeight="1" fitToWidth="1" pageOrder="downThenOver" blackAndWhite="0" draft="0" horizontalDpi="300" verticalDpi="300" copies="1"/>
</worksheet>
</file>

<file path=xl/worksheets/sheet3.xml><?xml version="1.0" encoding="utf-8"?>
<worksheet xmlns="http://schemas.openxmlformats.org/spreadsheetml/2006/main">
  <sheetPr filterMode="0">
    <outlinePr summaryBelow="1" summaryRight="1"/>
    <pageSetUpPr fitToPage="1"/>
  </sheetPr>
  <dimension ref="A1:E27"/>
  <sheetViews>
    <sheetView showFormulas="0" showGridLines="1" showRowColHeaders="1" showZeros="1" rightToLeft="0" tabSelected="0" showOutlineSymbols="1" defaultGridColor="1" view="normal" topLeftCell="A1" colorId="64" zoomScale="100" zoomScaleNormal="100" zoomScalePageLayoutView="100" workbookViewId="0">
      <selection pane="topLeft" activeCell="A1" activeCellId="0" sqref="A1"/>
    </sheetView>
  </sheetViews>
  <sheetFormatPr baseColWidth="8" defaultColWidth="8.6796875" defaultRowHeight="15" customHeight="0" zeroHeight="0" outlineLevelRow="0"/>
  <cols>
    <col width="3" customWidth="1" style="53" min="1" max="1"/>
    <col width="32" customWidth="1" style="53" min="2" max="2"/>
    <col width="18" customWidth="1" style="53" min="3" max="3"/>
    <col width="20" customWidth="1" style="53" min="4" max="4"/>
    <col width="46" customWidth="1" style="53" min="5" max="5"/>
  </cols>
  <sheetData>
    <row r="1" ht="17.35" customHeight="1" s="54">
      <c r="A1" s="55" t="inlineStr">
        <is>
          <t>Piloni și liste</t>
        </is>
      </c>
    </row>
    <row r="2" ht="15" customHeight="1" s="54">
      <c r="A2" s="56" t="inlineStr">
        <is>
          <t>Alege aici luna și anul: foile Calendar și Rezumat se recalculează singure. Celulele galbene le poți modifica.</t>
        </is>
      </c>
    </row>
    <row r="3"/>
    <row r="4" ht="15" customHeight="1" s="54">
      <c r="B4" s="63" t="inlineStr">
        <is>
          <t>Luna</t>
        </is>
      </c>
      <c r="C4" s="64" t="n">
        <v>11</v>
      </c>
    </row>
    <row r="5" ht="15" customHeight="1" s="54">
      <c r="B5" s="63" t="inlineStr">
        <is>
          <t>Anul</t>
        </is>
      </c>
      <c r="C5" s="64" t="n">
        <v>2026</v>
      </c>
    </row>
    <row r="6" ht="15" customHeight="1" s="54">
      <c r="B6" s="63" t="inlineStr">
        <is>
          <t>Prima zi a lunii</t>
        </is>
      </c>
      <c r="C6" s="65">
        <f>DATE(SelYear,SelMonth,1)</f>
        <v/>
      </c>
    </row>
    <row r="7" ht="15" customHeight="1" s="54">
      <c r="B7" s="63" t="inlineStr">
        <is>
          <t>Ultima zi a lunii</t>
        </is>
      </c>
      <c r="C7" s="65">
        <f>DATE(SelYear,SelMonth+1,0)</f>
        <v/>
      </c>
    </row>
    <row r="8" ht="15" customHeight="1" s="54">
      <c r="B8" s="63" t="inlineStr">
        <is>
          <t>Calendarul începe (luni)</t>
        </is>
      </c>
      <c r="C8" s="65">
        <f>C6-WEEKDAY(C6,2)+1</f>
        <v/>
      </c>
    </row>
    <row r="9"/>
    <row r="10" ht="15" customHeight="1" s="54">
      <c r="B10" s="57" t="inlineStr">
        <is>
          <t>Pilon</t>
        </is>
      </c>
      <c r="C10" s="57" t="inlineStr">
        <is>
          <t>Pondere țintă</t>
        </is>
      </c>
      <c r="D10" s="57" t="inlineStr">
        <is>
          <t>Culoare</t>
        </is>
      </c>
      <c r="E10" s="57" t="inlineStr">
        <is>
          <t>Exemplu de subiect</t>
        </is>
      </c>
    </row>
    <row r="11" ht="31.5" customHeight="1" s="54">
      <c r="B11" s="66" t="inlineStr">
        <is>
          <t>Educațional și util</t>
        </is>
      </c>
      <c r="C11" s="67" t="n"/>
      <c r="D11" s="68" t="inlineStr">
        <is>
          <t>Albastru</t>
        </is>
      </c>
      <c r="E11" s="66" t="inlineStr">
        <is>
          <t>Rutina de seară pentru pielea uscată</t>
        </is>
      </c>
    </row>
    <row r="12" ht="31.5" customHeight="1" s="54">
      <c r="B12" s="66" t="inlineStr">
        <is>
          <t>Comunitate și culise</t>
        </is>
      </c>
      <c r="C12" s="67" t="n"/>
      <c r="D12" s="69" t="inlineStr">
        <is>
          <t>Verde</t>
        </is>
      </c>
      <c r="E12" s="66" t="inlineStr">
        <is>
          <t>O zi în atelier</t>
        </is>
      </c>
    </row>
    <row r="13" ht="31.5" customHeight="1" s="54">
      <c r="B13" s="66" t="inlineStr">
        <is>
          <t>Conversie directă</t>
        </is>
      </c>
      <c r="C13" s="67" t="n"/>
      <c r="D13" s="70" t="inlineStr">
        <is>
          <t>Portocaliu</t>
        </is>
      </c>
      <c r="E13" s="66" t="inlineStr">
        <is>
          <t>Setul de iarnă este disponibil</t>
        </is>
      </c>
    </row>
    <row r="14" ht="31.5" customHeight="1" s="54">
      <c r="B14" s="63" t="inlineStr">
        <is>
          <t>Total</t>
        </is>
      </c>
      <c r="C14" s="71">
        <f>SUM(C11:C13)</f>
        <v/>
      </c>
    </row>
    <row r="15" ht="15" customHeight="1" s="54"/>
    <row r="16" ht="15" customHeight="1" s="54">
      <c r="B16" s="62" t="inlineStr">
        <is>
          <t>Ponderea țintă o completezi tu, pornind de la statisticile propriilor pagini (suma trebuie să fie 100 %). Pilonul educațional rămâne cel mai mare.</t>
        </is>
      </c>
    </row>
    <row r="17"/>
    <row r="18" ht="15" customHeight="1" s="54">
      <c r="B18" s="57" t="inlineStr">
        <is>
          <t>Format</t>
        </is>
      </c>
      <c r="C18" s="57" t="inlineStr">
        <is>
          <t>Canal</t>
        </is>
      </c>
      <c r="D18" s="57" t="inlineStr">
        <is>
          <t>Stadiu de producție</t>
        </is>
      </c>
    </row>
    <row r="19" ht="15" customHeight="1" s="54">
      <c r="B19" s="66" t="inlineStr">
        <is>
          <t>Imagine</t>
        </is>
      </c>
      <c r="C19" s="72">
        <f>Canale!A5</f>
        <v/>
      </c>
      <c r="D19" s="66" t="inlineStr">
        <is>
          <t>Idee</t>
        </is>
      </c>
    </row>
    <row r="20" ht="15" customHeight="1" s="54">
      <c r="B20" s="66" t="inlineStr">
        <is>
          <t>Carusel</t>
        </is>
      </c>
      <c r="C20" s="72">
        <f>Canale!A6</f>
        <v/>
      </c>
      <c r="D20" s="66" t="inlineStr">
        <is>
          <t>În redactare</t>
        </is>
      </c>
    </row>
    <row r="21" ht="15" customHeight="1" s="54">
      <c r="B21" s="66" t="inlineStr">
        <is>
          <t>Reels</t>
        </is>
      </c>
      <c r="C21" s="72">
        <f>Canale!A7</f>
        <v/>
      </c>
      <c r="D21" s="66" t="inlineStr">
        <is>
          <t>Grafică finalizată</t>
        </is>
      </c>
    </row>
    <row r="22" ht="15" customHeight="1" s="54">
      <c r="B22" s="66" t="inlineStr">
        <is>
          <t>Video scurt</t>
        </is>
      </c>
      <c r="C22" s="72">
        <f>Canale!A8</f>
        <v/>
      </c>
      <c r="D22" s="66" t="inlineStr">
        <is>
          <t>Pregătit de programare</t>
        </is>
      </c>
    </row>
    <row r="23" ht="15" customHeight="1" s="54">
      <c r="B23" s="66" t="inlineStr">
        <is>
          <t>Text</t>
        </is>
      </c>
      <c r="C23" s="72">
        <f>Canale!A9</f>
        <v/>
      </c>
    </row>
    <row r="24" ht="15" customHeight="1" s="54">
      <c r="B24" s="66" t="inlineStr">
        <is>
          <t>Document PDF</t>
        </is>
      </c>
      <c r="C24" s="72">
        <f>Canale!A10</f>
        <v/>
      </c>
    </row>
    <row r="25" ht="15" customHeight="1" s="54">
      <c r="B25" s="62" t="inlineStr">
        <is>
          <t>Listele alimentează meniurile derulante din foaia Bancă de Subiecte. Canalele le modifici în foaia Canale — aici sunt preluate prin formulă.</t>
        </is>
      </c>
    </row>
    <row r="26"/>
    <row r="27" ht="15" customHeight="1" s="54">
      <c r="B27" s="62" t="inlineStr">
        <is>
          <t>Exemplu ipotetic — orova.vn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dataValidations count="2">
    <dataValidation sqref="C4" showDropDown="0" showInputMessage="0" showErrorMessage="0" allowBlank="0" type="list" errorStyle="stop" operator="between">
      <formula1>"1,2,3,4,5,6,7,8,9,10,11,12"</formula1>
      <formula2>0</formula2>
    </dataValidation>
    <dataValidation sqref="C5" showDropDown="0" showInputMessage="0" showErrorMessage="0" allowBlank="0" type="list" errorStyle="stop" operator="between">
      <formula1>"2026,2027,2028,2029,2030"</formula1>
      <formula2>0</formula2>
    </dataValidation>
  </dataValidations>
  <printOptions horizontalCentered="0" verticalCentered="0" headings="1" gridLines="1" gridLinesSet="1"/>
  <pageMargins left="0.3" right="0.3" top="0.4" bottom="0.4" header="0.511811023622047" footer="0.511811023622047"/>
  <pageSetup orientation="portrait" paperSize="9" scale="100" fitToHeight="1" fitToWidth="1" pageOrder="downThenOver" blackAndWhite="0" draft="0" horizontalDpi="300" verticalDpi="300" copies="1"/>
</worksheet>
</file>

<file path=xl/worksheets/sheet4.xml><?xml version="1.0" encoding="utf-8"?>
<worksheet xmlns="http://schemas.openxmlformats.org/spreadsheetml/2006/main">
  <sheetPr filterMode="0">
    <outlinePr summaryBelow="1" summaryRight="1"/>
    <pageSetUpPr fitToPage="1"/>
  </sheetPr>
  <dimension ref="A1:F14"/>
  <sheetViews>
    <sheetView showFormulas="0" showGridLines="1" showRowColHeaders="1" showZeros="1" rightToLeft="0" tabSelected="0" showOutlineSymbols="1" defaultGridColor="1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baseColWidth="8" defaultColWidth="8.6796875" defaultRowHeight="15" customHeight="0" zeroHeight="0" outlineLevelRow="0"/>
  <cols>
    <col width="30" customWidth="1" style="53" min="1" max="1"/>
    <col width="30" customWidth="1" style="53" min="2" max="2"/>
    <col width="32" customWidth="1" style="53" min="3" max="4"/>
    <col width="32" customWidth="1" style="54" min="4" max="4"/>
    <col width="26" customWidth="1" style="53" min="5" max="6"/>
    <col width="24" customWidth="1" style="54" min="6" max="6"/>
  </cols>
  <sheetData>
    <row r="1" ht="17.35" customHeight="1" s="54">
      <c r="A1" s="55" t="inlineStr">
        <is>
          <t>Matrice tematică</t>
        </is>
      </c>
    </row>
    <row r="2" ht="15" customHeight="1" s="54">
      <c r="A2" s="56" t="inlineStr">
        <is>
          <t>Accentul pe piloni pentru 3 modele de afaceri (Pasul 2). Rândurile 1–3 sunt un exemplu ipotetic; rândurile galbene le completezi pentru afacerea ta.</t>
        </is>
      </c>
    </row>
    <row r="3"/>
    <row r="4" ht="15" customHeight="1" s="54">
      <c r="A4" s="57" t="inlineStr">
        <is>
          <t>Model de afaceri</t>
        </is>
      </c>
      <c r="B4" s="57" t="inlineStr">
        <is>
          <t>Obiectiv principal</t>
        </is>
      </c>
      <c r="C4" s="57" t="inlineStr">
        <is>
          <t>Ce domină pilonul util</t>
        </is>
      </c>
      <c r="D4" s="57" t="inlineStr">
        <is>
          <t>Ce intră la comunitate și vânzare</t>
        </is>
      </c>
      <c r="E4" s="57" t="inlineStr">
        <is>
          <t>Canale de pornire</t>
        </is>
      </c>
      <c r="F4" s="57" t="inlineStr">
        <is>
          <t>Postări / săptămână și ore</t>
        </is>
      </c>
    </row>
    <row r="5" ht="31.5" customHeight="1" s="54">
      <c r="A5" s="73" t="inlineStr">
        <is>
          <t>Magazin online (e-commerce)</t>
        </is>
      </c>
      <c r="B5" s="73" t="inlineStr">
        <is>
          <t>Vânzări recurente și încredere în calitatea produselor</t>
        </is>
      </c>
      <c r="C5" s="73" t="inlineStr">
        <is>
          <t>Mod de utilizare, îngrijire, combinații de produse</t>
        </is>
      </c>
      <c r="D5" s="73" t="inlineStr">
        <is>
          <t>Culise, recenzii de la clienți, oferte punctuale</t>
        </is>
      </c>
      <c r="E5" s="73" t="inlineStr">
        <is>
          <t>Instagram, TikTok, Facebook</t>
        </is>
      </c>
      <c r="F5" s="74" t="inlineStr">
        <is>
          <t>completezi tu</t>
        </is>
      </c>
    </row>
    <row r="6" ht="31.5" customHeight="1" s="54">
      <c r="A6" s="73" t="inlineStr">
        <is>
          <t>Servicii profesionale B2B</t>
        </is>
      </c>
      <c r="B6" s="73" t="inlineStr">
        <is>
          <t>Demonstrarea competenței și atragerea de cereri de ofertă</t>
        </is>
      </c>
      <c r="C6" s="73" t="inlineStr">
        <is>
          <t>Analize de piață, soluții la probleme tipice</t>
        </is>
      </c>
      <c r="D6" s="73" t="inlineStr">
        <is>
          <t>Studii de caz, invitații la o discuție</t>
        </is>
      </c>
      <c r="E6" s="73" t="inlineStr">
        <is>
          <t>LinkedIn, Facebook, Telegram</t>
        </is>
      </c>
      <c r="F6" s="74" t="inlineStr">
        <is>
          <t>completezi tu</t>
        </is>
      </c>
    </row>
    <row r="7" ht="31.5" customHeight="1" s="54">
      <c r="A7" s="73" t="inlineStr">
        <is>
          <t>Consultant independent / creator educațional</t>
        </is>
      </c>
      <c r="B7" s="73" t="inlineStr">
        <is>
          <t>Autoritate personală și fidelizarea urmăritorilor</t>
        </is>
      </c>
      <c r="C7" s="73" t="inlineStr">
        <is>
          <t>Metode de lucru, opinii argumentate</t>
        </is>
      </c>
      <c r="D7" s="73" t="inlineStr">
        <is>
          <t>Experiențe personale, lansarea unui program</t>
        </is>
      </c>
      <c r="E7" s="73" t="inlineStr">
        <is>
          <t>LinkedIn, YouTube Shorts, Threads</t>
        </is>
      </c>
      <c r="F7" s="74" t="inlineStr">
        <is>
          <t>completezi tu</t>
        </is>
      </c>
    </row>
    <row r="8" ht="31.5" customHeight="1" s="54">
      <c r="A8" s="74" t="n"/>
      <c r="B8" s="74" t="n"/>
      <c r="C8" s="74" t="n"/>
      <c r="D8" s="74" t="n"/>
      <c r="E8" s="74" t="n"/>
      <c r="F8" s="74" t="n"/>
    </row>
    <row r="9" ht="31.5" customHeight="1" s="54">
      <c r="A9" s="74" t="n"/>
      <c r="B9" s="74" t="n"/>
      <c r="C9" s="74" t="n"/>
      <c r="D9" s="74" t="n"/>
      <c r="E9" s="74" t="n"/>
      <c r="F9" s="74" t="n"/>
    </row>
    <row r="10" ht="31.5" customHeight="1" s="54">
      <c r="A10" s="74" t="n"/>
      <c r="B10" s="74" t="n"/>
      <c r="C10" s="74" t="n"/>
      <c r="D10" s="74" t="n"/>
      <c r="E10" s="74" t="n"/>
      <c r="F10" s="74" t="n"/>
    </row>
    <row r="11" ht="31.5" customHeight="1" s="54">
      <c r="A11" s="74" t="n"/>
      <c r="B11" s="74" t="n"/>
      <c r="C11" s="74" t="n"/>
      <c r="D11" s="74" t="n"/>
      <c r="E11" s="74" t="n"/>
      <c r="F11" s="74" t="n"/>
    </row>
    <row r="12" ht="31.5" customHeight="1" s="54">
      <c r="A12" s="74" t="n"/>
      <c r="B12" s="74" t="n"/>
      <c r="C12" s="74" t="n"/>
      <c r="D12" s="74" t="n"/>
      <c r="E12" s="74" t="n"/>
      <c r="F12" s="74" t="n"/>
    </row>
    <row r="13"/>
    <row r="14" ht="15" customHeight="1" s="54">
      <c r="A14" s="62" t="inlineStr">
        <is>
          <t>Exemplu ipotetic — orova.vn</t>
        </is>
      </c>
    </row>
  </sheetData>
  <printOptions horizontalCentered="0" verticalCentered="0" headings="1" gridLines="1" gridLinesSet="1"/>
  <pageMargins left="0.3" right="0.3" top="0.4" bottom="0.4" header="0.511811023622047" footer="0.511811023622047"/>
  <pageSetup orientation="landscape" paperSize="9" scale="100" fitToHeight="1" fitToWidth="1" pageOrder="downThenOver" blackAndWhite="0" draft="0" horizontalDpi="300" verticalDpi="300" copies="1"/>
</worksheet>
</file>

<file path=xl/worksheets/sheet5.xml><?xml version="1.0" encoding="utf-8"?>
<worksheet xmlns="http://schemas.openxmlformats.org/spreadsheetml/2006/main">
  <sheetPr filterMode="0">
    <outlinePr summaryBelow="1" summaryRight="1"/>
    <pageSetUpPr fitToPage="1"/>
  </sheetPr>
  <dimension ref="A1:H30"/>
  <sheetViews>
    <sheetView showFormulas="0" showGridLines="1" showRowColHeaders="1" showZeros="1" rightToLeft="0" tabSelected="0" showOutlineSymbols="1" defaultGridColor="1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baseColWidth="8" defaultColWidth="8.6796875" defaultRowHeight="15" customHeight="0" zeroHeight="0" outlineLevelRow="0"/>
  <cols>
    <col width="14" customWidth="1" style="53" min="1" max="1"/>
    <col width="22" customWidth="1" style="53" min="2" max="8"/>
  </cols>
  <sheetData>
    <row r="1" ht="17.35" customHeight="1" s="54">
      <c r="A1" s="55">
        <f>"Calendar — "&amp;CHOOSE(SelMonth,"ianuarie","februarie","martie","aprilie","mai","iunie","iulie","august","septembrie","octombrie","noiembrie","decembrie")&amp;" "&amp;SelYear</f>
        <v/>
      </c>
    </row>
    <row r="2" ht="15" customHeight="1" s="54">
      <c r="A2" s="56" t="inlineStr">
        <is>
          <t>Se completează automat din foaia Bancă de Subiecte (prima postare a zilei; (+1) = mai există o postare în aceeași zi). Luna și anul le schimbi în foaia Piloni și liste.</t>
        </is>
      </c>
    </row>
    <row r="3" ht="15" customHeight="1" s="54">
      <c r="A3" s="75" t="inlineStr">
        <is>
          <t>Piloni:</t>
        </is>
      </c>
      <c r="B3" s="76">
        <f>INDEX(Pillars,1)</f>
        <v/>
      </c>
      <c r="C3" s="77">
        <f>INDEX(Pillars,2)</f>
        <v/>
      </c>
      <c r="D3" s="78">
        <f>INDEX(Pillars,3)</f>
        <v/>
      </c>
      <c r="E3" s="79" t="n"/>
    </row>
    <row r="4" ht="15" customHeight="1" s="54">
      <c r="A4" s="57" t="inlineStr">
        <is>
          <t>Săptămâna</t>
        </is>
      </c>
      <c r="B4" s="57" t="inlineStr">
        <is>
          <t>Luni</t>
        </is>
      </c>
      <c r="C4" s="57" t="inlineStr">
        <is>
          <t>Marți</t>
        </is>
      </c>
      <c r="D4" s="57" t="inlineStr">
        <is>
          <t>Miercuri</t>
        </is>
      </c>
      <c r="E4" s="57" t="inlineStr">
        <is>
          <t>Joi</t>
        </is>
      </c>
      <c r="F4" s="57" t="inlineStr">
        <is>
          <t>Vineri</t>
        </is>
      </c>
      <c r="G4" s="80" t="inlineStr">
        <is>
          <t>Sâmbătă</t>
        </is>
      </c>
      <c r="H4" s="80" t="inlineStr">
        <is>
          <t>Duminică</t>
        </is>
      </c>
    </row>
    <row r="5" ht="18" customHeight="1" s="54">
      <c r="A5" s="81">
        <f>IF(AND(MONTH((GridStart+0))&lt;&gt;SelMonth,MONTH((GridStart+0)+6)&lt;&gt;SelMonth),"","Săpt. "&amp;INT(((GridStart+0)+3-DATE(YEAR((GridStart+0)+3),1,1))/7)+1)</f>
        <v/>
      </c>
      <c r="B5" s="82">
        <f>IF(MONTH((GridStart+0))=SelMonth,(GridStart+0),"")</f>
        <v/>
      </c>
      <c r="C5" s="82">
        <f>IF(MONTH((GridStart+1))=SelMonth,(GridStart+1),"")</f>
        <v/>
      </c>
      <c r="D5" s="82">
        <f>IF(MONTH((GridStart+2))=SelMonth,(GridStart+2),"")</f>
        <v/>
      </c>
      <c r="E5" s="82">
        <f>IF(MONTH((GridStart+3))=SelMonth,(GridStart+3),"")</f>
        <v/>
      </c>
      <c r="F5" s="82">
        <f>IF(MONTH((GridStart+4))=SelMonth,(GridStart+4),"")</f>
        <v/>
      </c>
      <c r="G5" s="83">
        <f>IF(MONTH((GridStart+5))=SelMonth,(GridStart+5),"")</f>
        <v/>
      </c>
      <c r="H5" s="83">
        <f>IF(MONTH((GridStart+6))=SelMonth,(GridStart+6),"")</f>
        <v/>
      </c>
    </row>
    <row r="6" ht="15" customHeight="1" s="54">
      <c r="A6" s="84" t="inlineStr">
        <is>
          <t>Pilon</t>
        </is>
      </c>
      <c r="B6" s="85">
        <f>IF(B5="","",IFERROR(INDEX('Bancă de Subiecte'!$D$5:$D$204,MATCH(B5,'Bancă de Subiecte'!$A$5:$A$204,0)),""))</f>
        <v/>
      </c>
      <c r="C6" s="85">
        <f>IF(C5="","",IFERROR(INDEX('Bancă de Subiecte'!$D$5:$D$204,MATCH(C5,'Bancă de Subiecte'!$A$5:$A$204,0)),""))</f>
        <v/>
      </c>
      <c r="D6" s="85">
        <f>IF(D5="","",IFERROR(INDEX('Bancă de Subiecte'!$D$5:$D$204,MATCH(D5,'Bancă de Subiecte'!$A$5:$A$204,0)),""))</f>
        <v/>
      </c>
      <c r="E6" s="85">
        <f>IF(E5="","",IFERROR(INDEX('Bancă de Subiecte'!$D$5:$D$204,MATCH(E5,'Bancă de Subiecte'!$A$5:$A$204,0)),""))</f>
        <v/>
      </c>
      <c r="F6" s="85">
        <f>IF(F5="","",IFERROR(INDEX('Bancă de Subiecte'!$D$5:$D$204,MATCH(F5,'Bancă de Subiecte'!$A$5:$A$204,0)),""))</f>
        <v/>
      </c>
      <c r="G6" s="86">
        <f>IF(G5="","",IFERROR(INDEX('Bancă de Subiecte'!$D$5:$D$204,MATCH(G5,'Bancă de Subiecte'!$A$5:$A$204,0)),""))</f>
        <v/>
      </c>
      <c r="H6" s="86">
        <f>IF(H5="","",IFERROR(INDEX('Bancă de Subiecte'!$D$5:$D$204,MATCH(H5,'Bancă de Subiecte'!$A$5:$A$204,0)),""))</f>
        <v/>
      </c>
    </row>
    <row r="7" ht="43.5" customHeight="1" s="54">
      <c r="A7" s="84" t="inlineStr">
        <is>
          <t>Subiect</t>
        </is>
      </c>
      <c r="B7" s="87">
        <f>IF(B5="","",IFERROR(INDEX('Bancă de Subiecte'!$F$5:$F$204,MATCH(B5,'Bancă de Subiecte'!$A$5:$A$204,0)),""))</f>
        <v/>
      </c>
      <c r="C7" s="87">
        <f>IF(C5="","",IFERROR(INDEX('Bancă de Subiecte'!$F$5:$F$204,MATCH(C5,'Bancă de Subiecte'!$A$5:$A$204,0)),""))</f>
        <v/>
      </c>
      <c r="D7" s="87">
        <f>IF(D5="","",IFERROR(INDEX('Bancă de Subiecte'!$F$5:$F$204,MATCH(D5,'Bancă de Subiecte'!$A$5:$A$204,0)),""))</f>
        <v/>
      </c>
      <c r="E7" s="87">
        <f>IF(E5="","",IFERROR(INDEX('Bancă de Subiecte'!$F$5:$F$204,MATCH(E5,'Bancă de Subiecte'!$A$5:$A$204,0)),""))</f>
        <v/>
      </c>
      <c r="F7" s="87">
        <f>IF(F5="","",IFERROR(INDEX('Bancă de Subiecte'!$F$5:$F$204,MATCH(F5,'Bancă de Subiecte'!$A$5:$A$204,0)),""))</f>
        <v/>
      </c>
      <c r="G7" s="88">
        <f>IF(G5="","",IFERROR(INDEX('Bancă de Subiecte'!$F$5:$F$204,MATCH(G5,'Bancă de Subiecte'!$A$5:$A$204,0)),""))</f>
        <v/>
      </c>
      <c r="H7" s="88">
        <f>IF(H5="","",IFERROR(INDEX('Bancă de Subiecte'!$F$5:$F$204,MATCH(H5,'Bancă de Subiecte'!$A$5:$A$204,0)),""))</f>
        <v/>
      </c>
    </row>
    <row r="8" ht="27.75" customHeight="1" s="54">
      <c r="A8" s="89" t="inlineStr">
        <is>
          <t>Format · canal</t>
        </is>
      </c>
      <c r="B8" s="90">
        <f>IF(B5="","",IFERROR(INDEX('Bancă de Subiecte'!$E$5:$E$204,MATCH(B5,'Bancă de Subiecte'!$A$5:$A$204,0))&amp;" · "&amp;INDEX('Bancă de Subiecte'!$C$5:$C$204,MATCH(B5,'Bancă de Subiecte'!$A$5:$A$204,0))&amp;IF(COUNTIF('Bancă de Subiecte'!$A$5:$A$204,B5)&gt;1," (+"&amp;(COUNTIF('Bancă de Subiecte'!$A$5:$A$204,B5)-1)&amp;")",""),""))</f>
        <v/>
      </c>
      <c r="C8" s="90">
        <f>IF(C5="","",IFERROR(INDEX('Bancă de Subiecte'!$E$5:$E$204,MATCH(C5,'Bancă de Subiecte'!$A$5:$A$204,0))&amp;" · "&amp;INDEX('Bancă de Subiecte'!$C$5:$C$204,MATCH(C5,'Bancă de Subiecte'!$A$5:$A$204,0))&amp;IF(COUNTIF('Bancă de Subiecte'!$A$5:$A$204,C5)&gt;1," (+"&amp;(COUNTIF('Bancă de Subiecte'!$A$5:$A$204,C5)-1)&amp;")",""),""))</f>
        <v/>
      </c>
      <c r="D8" s="90">
        <f>IF(D5="","",IFERROR(INDEX('Bancă de Subiecte'!$E$5:$E$204,MATCH(D5,'Bancă de Subiecte'!$A$5:$A$204,0))&amp;" · "&amp;INDEX('Bancă de Subiecte'!$C$5:$C$204,MATCH(D5,'Bancă de Subiecte'!$A$5:$A$204,0))&amp;IF(COUNTIF('Bancă de Subiecte'!$A$5:$A$204,D5)&gt;1," (+"&amp;(COUNTIF('Bancă de Subiecte'!$A$5:$A$204,D5)-1)&amp;")",""),""))</f>
        <v/>
      </c>
      <c r="E8" s="90">
        <f>IF(E5="","",IFERROR(INDEX('Bancă de Subiecte'!$E$5:$E$204,MATCH(E5,'Bancă de Subiecte'!$A$5:$A$204,0))&amp;" · "&amp;INDEX('Bancă de Subiecte'!$C$5:$C$204,MATCH(E5,'Bancă de Subiecte'!$A$5:$A$204,0))&amp;IF(COUNTIF('Bancă de Subiecte'!$A$5:$A$204,E5)&gt;1," (+"&amp;(COUNTIF('Bancă de Subiecte'!$A$5:$A$204,E5)-1)&amp;")",""),""))</f>
        <v/>
      </c>
      <c r="F8" s="90">
        <f>IF(F5="","",IFERROR(INDEX('Bancă de Subiecte'!$E$5:$E$204,MATCH(F5,'Bancă de Subiecte'!$A$5:$A$204,0))&amp;" · "&amp;INDEX('Bancă de Subiecte'!$C$5:$C$204,MATCH(F5,'Bancă de Subiecte'!$A$5:$A$204,0))&amp;IF(COUNTIF('Bancă de Subiecte'!$A$5:$A$204,F5)&gt;1," (+"&amp;(COUNTIF('Bancă de Subiecte'!$A$5:$A$204,F5)-1)&amp;")",""),""))</f>
        <v/>
      </c>
      <c r="G8" s="91">
        <f>IF(G5="","",IFERROR(INDEX('Bancă de Subiecte'!$E$5:$E$204,MATCH(G5,'Bancă de Subiecte'!$A$5:$A$204,0))&amp;" · "&amp;INDEX('Bancă de Subiecte'!$C$5:$C$204,MATCH(G5,'Bancă de Subiecte'!$A$5:$A$204,0))&amp;IF(COUNTIF('Bancă de Subiecte'!$A$5:$A$204,G5)&gt;1," (+"&amp;(COUNTIF('Bancă de Subiecte'!$A$5:$A$204,G5)-1)&amp;")",""),""))</f>
        <v/>
      </c>
      <c r="H8" s="91">
        <f>IF(H5="","",IFERROR(INDEX('Bancă de Subiecte'!$E$5:$E$204,MATCH(H5,'Bancă de Subiecte'!$A$5:$A$204,0))&amp;" · "&amp;INDEX('Bancă de Subiecte'!$C$5:$C$204,MATCH(H5,'Bancă de Subiecte'!$A$5:$A$204,0))&amp;IF(COUNTIF('Bancă de Subiecte'!$A$5:$A$204,H5)&gt;1," (+"&amp;(COUNTIF('Bancă de Subiecte'!$A$5:$A$204,H5)-1)&amp;")",""),""))</f>
        <v/>
      </c>
    </row>
    <row r="9" ht="18" customHeight="1" s="54">
      <c r="A9" s="81">
        <f>IF(AND(MONTH((GridStart+7))&lt;&gt;SelMonth,MONTH((GridStart+7)+6)&lt;&gt;SelMonth),"","Săpt. "&amp;INT(((GridStart+7)+3-DATE(YEAR((GridStart+7)+3),1,1))/7)+1)</f>
        <v/>
      </c>
      <c r="B9" s="82">
        <f>IF(MONTH((GridStart+7))=SelMonth,(GridStart+7),"")</f>
        <v/>
      </c>
      <c r="C9" s="82">
        <f>IF(MONTH((GridStart+8))=SelMonth,(GridStart+8),"")</f>
        <v/>
      </c>
      <c r="D9" s="82">
        <f>IF(MONTH((GridStart+9))=SelMonth,(GridStart+9),"")</f>
        <v/>
      </c>
      <c r="E9" s="82">
        <f>IF(MONTH((GridStart+10))=SelMonth,(GridStart+10),"")</f>
        <v/>
      </c>
      <c r="F9" s="82">
        <f>IF(MONTH((GridStart+11))=SelMonth,(GridStart+11),"")</f>
        <v/>
      </c>
      <c r="G9" s="83">
        <f>IF(MONTH((GridStart+12))=SelMonth,(GridStart+12),"")</f>
        <v/>
      </c>
      <c r="H9" s="83">
        <f>IF(MONTH((GridStart+13))=SelMonth,(GridStart+13),"")</f>
        <v/>
      </c>
    </row>
    <row r="10" ht="15" customHeight="1" s="54">
      <c r="A10" s="84" t="inlineStr">
        <is>
          <t>Pilon</t>
        </is>
      </c>
      <c r="B10" s="85">
        <f>IF(B9="","",IFERROR(INDEX('Bancă de Subiecte'!$D$5:$D$204,MATCH(B9,'Bancă de Subiecte'!$A$5:$A$204,0)),""))</f>
        <v/>
      </c>
      <c r="C10" s="85">
        <f>IF(C9="","",IFERROR(INDEX('Bancă de Subiecte'!$D$5:$D$204,MATCH(C9,'Bancă de Subiecte'!$A$5:$A$204,0)),""))</f>
        <v/>
      </c>
      <c r="D10" s="85">
        <f>IF(D9="","",IFERROR(INDEX('Bancă de Subiecte'!$D$5:$D$204,MATCH(D9,'Bancă de Subiecte'!$A$5:$A$204,0)),""))</f>
        <v/>
      </c>
      <c r="E10" s="85">
        <f>IF(E9="","",IFERROR(INDEX('Bancă de Subiecte'!$D$5:$D$204,MATCH(E9,'Bancă de Subiecte'!$A$5:$A$204,0)),""))</f>
        <v/>
      </c>
      <c r="F10" s="85">
        <f>IF(F9="","",IFERROR(INDEX('Bancă de Subiecte'!$D$5:$D$204,MATCH(F9,'Bancă de Subiecte'!$A$5:$A$204,0)),""))</f>
        <v/>
      </c>
      <c r="G10" s="86">
        <f>IF(G9="","",IFERROR(INDEX('Bancă de Subiecte'!$D$5:$D$204,MATCH(G9,'Bancă de Subiecte'!$A$5:$A$204,0)),""))</f>
        <v/>
      </c>
      <c r="H10" s="86">
        <f>IF(H9="","",IFERROR(INDEX('Bancă de Subiecte'!$D$5:$D$204,MATCH(H9,'Bancă de Subiecte'!$A$5:$A$204,0)),""))</f>
        <v/>
      </c>
    </row>
    <row r="11" ht="43.5" customHeight="1" s="54">
      <c r="A11" s="84" t="inlineStr">
        <is>
          <t>Subiect</t>
        </is>
      </c>
      <c r="B11" s="87">
        <f>IF(B9="","",IFERROR(INDEX('Bancă de Subiecte'!$F$5:$F$204,MATCH(B9,'Bancă de Subiecte'!$A$5:$A$204,0)),""))</f>
        <v/>
      </c>
      <c r="C11" s="87">
        <f>IF(C9="","",IFERROR(INDEX('Bancă de Subiecte'!$F$5:$F$204,MATCH(C9,'Bancă de Subiecte'!$A$5:$A$204,0)),""))</f>
        <v/>
      </c>
      <c r="D11" s="87">
        <f>IF(D9="","",IFERROR(INDEX('Bancă de Subiecte'!$F$5:$F$204,MATCH(D9,'Bancă de Subiecte'!$A$5:$A$204,0)),""))</f>
        <v/>
      </c>
      <c r="E11" s="87">
        <f>IF(E9="","",IFERROR(INDEX('Bancă de Subiecte'!$F$5:$F$204,MATCH(E9,'Bancă de Subiecte'!$A$5:$A$204,0)),""))</f>
        <v/>
      </c>
      <c r="F11" s="87">
        <f>IF(F9="","",IFERROR(INDEX('Bancă de Subiecte'!$F$5:$F$204,MATCH(F9,'Bancă de Subiecte'!$A$5:$A$204,0)),""))</f>
        <v/>
      </c>
      <c r="G11" s="88">
        <f>IF(G9="","",IFERROR(INDEX('Bancă de Subiecte'!$F$5:$F$204,MATCH(G9,'Bancă de Subiecte'!$A$5:$A$204,0)),""))</f>
        <v/>
      </c>
      <c r="H11" s="88">
        <f>IF(H9="","",IFERROR(INDEX('Bancă de Subiecte'!$F$5:$F$204,MATCH(H9,'Bancă de Subiecte'!$A$5:$A$204,0)),""))</f>
        <v/>
      </c>
    </row>
    <row r="12" ht="27.75" customHeight="1" s="54">
      <c r="A12" s="89" t="inlineStr">
        <is>
          <t>Format · canal</t>
        </is>
      </c>
      <c r="B12" s="90">
        <f>IF(B9="","",IFERROR(INDEX('Bancă de Subiecte'!$E$5:$E$204,MATCH(B9,'Bancă de Subiecte'!$A$5:$A$204,0))&amp;" · "&amp;INDEX('Bancă de Subiecte'!$C$5:$C$204,MATCH(B9,'Bancă de Subiecte'!$A$5:$A$204,0))&amp;IF(COUNTIF('Bancă de Subiecte'!$A$5:$A$204,B9)&gt;1," (+"&amp;(COUNTIF('Bancă de Subiecte'!$A$5:$A$204,B9)-1)&amp;")",""),""))</f>
        <v/>
      </c>
      <c r="C12" s="90">
        <f>IF(C9="","",IFERROR(INDEX('Bancă de Subiecte'!$E$5:$E$204,MATCH(C9,'Bancă de Subiecte'!$A$5:$A$204,0))&amp;" · "&amp;INDEX('Bancă de Subiecte'!$C$5:$C$204,MATCH(C9,'Bancă de Subiecte'!$A$5:$A$204,0))&amp;IF(COUNTIF('Bancă de Subiecte'!$A$5:$A$204,C9)&gt;1," (+"&amp;(COUNTIF('Bancă de Subiecte'!$A$5:$A$204,C9)-1)&amp;")",""),""))</f>
        <v/>
      </c>
      <c r="D12" s="90">
        <f>IF(D9="","",IFERROR(INDEX('Bancă de Subiecte'!$E$5:$E$204,MATCH(D9,'Bancă de Subiecte'!$A$5:$A$204,0))&amp;" · "&amp;INDEX('Bancă de Subiecte'!$C$5:$C$204,MATCH(D9,'Bancă de Subiecte'!$A$5:$A$204,0))&amp;IF(COUNTIF('Bancă de Subiecte'!$A$5:$A$204,D9)&gt;1," (+"&amp;(COUNTIF('Bancă de Subiecte'!$A$5:$A$204,D9)-1)&amp;")",""),""))</f>
        <v/>
      </c>
      <c r="E12" s="90">
        <f>IF(E9="","",IFERROR(INDEX('Bancă de Subiecte'!$E$5:$E$204,MATCH(E9,'Bancă de Subiecte'!$A$5:$A$204,0))&amp;" · "&amp;INDEX('Bancă de Subiecte'!$C$5:$C$204,MATCH(E9,'Bancă de Subiecte'!$A$5:$A$204,0))&amp;IF(COUNTIF('Bancă de Subiecte'!$A$5:$A$204,E9)&gt;1," (+"&amp;(COUNTIF('Bancă de Subiecte'!$A$5:$A$204,E9)-1)&amp;")",""),""))</f>
        <v/>
      </c>
      <c r="F12" s="90">
        <f>IF(F9="","",IFERROR(INDEX('Bancă de Subiecte'!$E$5:$E$204,MATCH(F9,'Bancă de Subiecte'!$A$5:$A$204,0))&amp;" · "&amp;INDEX('Bancă de Subiecte'!$C$5:$C$204,MATCH(F9,'Bancă de Subiecte'!$A$5:$A$204,0))&amp;IF(COUNTIF('Bancă de Subiecte'!$A$5:$A$204,F9)&gt;1," (+"&amp;(COUNTIF('Bancă de Subiecte'!$A$5:$A$204,F9)-1)&amp;")",""),""))</f>
        <v/>
      </c>
      <c r="G12" s="91">
        <f>IF(G9="","",IFERROR(INDEX('Bancă de Subiecte'!$E$5:$E$204,MATCH(G9,'Bancă de Subiecte'!$A$5:$A$204,0))&amp;" · "&amp;INDEX('Bancă de Subiecte'!$C$5:$C$204,MATCH(G9,'Bancă de Subiecte'!$A$5:$A$204,0))&amp;IF(COUNTIF('Bancă de Subiecte'!$A$5:$A$204,G9)&gt;1," (+"&amp;(COUNTIF('Bancă de Subiecte'!$A$5:$A$204,G9)-1)&amp;")",""),""))</f>
        <v/>
      </c>
      <c r="H12" s="91">
        <f>IF(H9="","",IFERROR(INDEX('Bancă de Subiecte'!$E$5:$E$204,MATCH(H9,'Bancă de Subiecte'!$A$5:$A$204,0))&amp;" · "&amp;INDEX('Bancă de Subiecte'!$C$5:$C$204,MATCH(H9,'Bancă de Subiecte'!$A$5:$A$204,0))&amp;IF(COUNTIF('Bancă de Subiecte'!$A$5:$A$204,H9)&gt;1," (+"&amp;(COUNTIF('Bancă de Subiecte'!$A$5:$A$204,H9)-1)&amp;")",""),""))</f>
        <v/>
      </c>
    </row>
    <row r="13" ht="18" customHeight="1" s="54">
      <c r="A13" s="81">
        <f>IF(AND(MONTH((GridStart+14))&lt;&gt;SelMonth,MONTH((GridStart+14)+6)&lt;&gt;SelMonth),"","Săpt. "&amp;INT(((GridStart+14)+3-DATE(YEAR((GridStart+14)+3),1,1))/7)+1)</f>
        <v/>
      </c>
      <c r="B13" s="82">
        <f>IF(MONTH((GridStart+14))=SelMonth,(GridStart+14),"")</f>
        <v/>
      </c>
      <c r="C13" s="82">
        <f>IF(MONTH((GridStart+15))=SelMonth,(GridStart+15),"")</f>
        <v/>
      </c>
      <c r="D13" s="82">
        <f>IF(MONTH((GridStart+16))=SelMonth,(GridStart+16),"")</f>
        <v/>
      </c>
      <c r="E13" s="82">
        <f>IF(MONTH((GridStart+17))=SelMonth,(GridStart+17),"")</f>
        <v/>
      </c>
      <c r="F13" s="82">
        <f>IF(MONTH((GridStart+18))=SelMonth,(GridStart+18),"")</f>
        <v/>
      </c>
      <c r="G13" s="83">
        <f>IF(MONTH((GridStart+19))=SelMonth,(GridStart+19),"")</f>
        <v/>
      </c>
      <c r="H13" s="83">
        <f>IF(MONTH((GridStart+20))=SelMonth,(GridStart+20),"")</f>
        <v/>
      </c>
    </row>
    <row r="14" ht="15" customHeight="1" s="54">
      <c r="A14" s="84" t="inlineStr">
        <is>
          <t>Pilon</t>
        </is>
      </c>
      <c r="B14" s="85">
        <f>IF(B13="","",IFERROR(INDEX('Bancă de Subiecte'!$D$5:$D$204,MATCH(B13,'Bancă de Subiecte'!$A$5:$A$204,0)),""))</f>
        <v/>
      </c>
      <c r="C14" s="85">
        <f>IF(C13="","",IFERROR(INDEX('Bancă de Subiecte'!$D$5:$D$204,MATCH(C13,'Bancă de Subiecte'!$A$5:$A$204,0)),""))</f>
        <v/>
      </c>
      <c r="D14" s="85">
        <f>IF(D13="","",IFERROR(INDEX('Bancă de Subiecte'!$D$5:$D$204,MATCH(D13,'Bancă de Subiecte'!$A$5:$A$204,0)),""))</f>
        <v/>
      </c>
      <c r="E14" s="85">
        <f>IF(E13="","",IFERROR(INDEX('Bancă de Subiecte'!$D$5:$D$204,MATCH(E13,'Bancă de Subiecte'!$A$5:$A$204,0)),""))</f>
        <v/>
      </c>
      <c r="F14" s="85">
        <f>IF(F13="","",IFERROR(INDEX('Bancă de Subiecte'!$D$5:$D$204,MATCH(F13,'Bancă de Subiecte'!$A$5:$A$204,0)),""))</f>
        <v/>
      </c>
      <c r="G14" s="86">
        <f>IF(G13="","",IFERROR(INDEX('Bancă de Subiecte'!$D$5:$D$204,MATCH(G13,'Bancă de Subiecte'!$A$5:$A$204,0)),""))</f>
        <v/>
      </c>
      <c r="H14" s="86">
        <f>IF(H13="","",IFERROR(INDEX('Bancă de Subiecte'!$D$5:$D$204,MATCH(H13,'Bancă de Subiecte'!$A$5:$A$204,0)),""))</f>
        <v/>
      </c>
    </row>
    <row r="15" ht="43.5" customHeight="1" s="54">
      <c r="A15" s="84" t="inlineStr">
        <is>
          <t>Subiect</t>
        </is>
      </c>
      <c r="B15" s="87">
        <f>IF(B13="","",IFERROR(INDEX('Bancă de Subiecte'!$F$5:$F$204,MATCH(B13,'Bancă de Subiecte'!$A$5:$A$204,0)),""))</f>
        <v/>
      </c>
      <c r="C15" s="87">
        <f>IF(C13="","",IFERROR(INDEX('Bancă de Subiecte'!$F$5:$F$204,MATCH(C13,'Bancă de Subiecte'!$A$5:$A$204,0)),""))</f>
        <v/>
      </c>
      <c r="D15" s="87">
        <f>IF(D13="","",IFERROR(INDEX('Bancă de Subiecte'!$F$5:$F$204,MATCH(D13,'Bancă de Subiecte'!$A$5:$A$204,0)),""))</f>
        <v/>
      </c>
      <c r="E15" s="87">
        <f>IF(E13="","",IFERROR(INDEX('Bancă de Subiecte'!$F$5:$F$204,MATCH(E13,'Bancă de Subiecte'!$A$5:$A$204,0)),""))</f>
        <v/>
      </c>
      <c r="F15" s="87">
        <f>IF(F13="","",IFERROR(INDEX('Bancă de Subiecte'!$F$5:$F$204,MATCH(F13,'Bancă de Subiecte'!$A$5:$A$204,0)),""))</f>
        <v/>
      </c>
      <c r="G15" s="88">
        <f>IF(G13="","",IFERROR(INDEX('Bancă de Subiecte'!$F$5:$F$204,MATCH(G13,'Bancă de Subiecte'!$A$5:$A$204,0)),""))</f>
        <v/>
      </c>
      <c r="H15" s="88">
        <f>IF(H13="","",IFERROR(INDEX('Bancă de Subiecte'!$F$5:$F$204,MATCH(H13,'Bancă de Subiecte'!$A$5:$A$204,0)),""))</f>
        <v/>
      </c>
    </row>
    <row r="16" ht="27.75" customHeight="1" s="54">
      <c r="A16" s="89" t="inlineStr">
        <is>
          <t>Format · canal</t>
        </is>
      </c>
      <c r="B16" s="90">
        <f>IF(B13="","",IFERROR(INDEX('Bancă de Subiecte'!$E$5:$E$204,MATCH(B13,'Bancă de Subiecte'!$A$5:$A$204,0))&amp;" · "&amp;INDEX('Bancă de Subiecte'!$C$5:$C$204,MATCH(B13,'Bancă de Subiecte'!$A$5:$A$204,0))&amp;IF(COUNTIF('Bancă de Subiecte'!$A$5:$A$204,B13)&gt;1," (+"&amp;(COUNTIF('Bancă de Subiecte'!$A$5:$A$204,B13)-1)&amp;")",""),""))</f>
        <v/>
      </c>
      <c r="C16" s="90">
        <f>IF(C13="","",IFERROR(INDEX('Bancă de Subiecte'!$E$5:$E$204,MATCH(C13,'Bancă de Subiecte'!$A$5:$A$204,0))&amp;" · "&amp;INDEX('Bancă de Subiecte'!$C$5:$C$204,MATCH(C13,'Bancă de Subiecte'!$A$5:$A$204,0))&amp;IF(COUNTIF('Bancă de Subiecte'!$A$5:$A$204,C13)&gt;1," (+"&amp;(COUNTIF('Bancă de Subiecte'!$A$5:$A$204,C13)-1)&amp;")",""),""))</f>
        <v/>
      </c>
      <c r="D16" s="90">
        <f>IF(D13="","",IFERROR(INDEX('Bancă de Subiecte'!$E$5:$E$204,MATCH(D13,'Bancă de Subiecte'!$A$5:$A$204,0))&amp;" · "&amp;INDEX('Bancă de Subiecte'!$C$5:$C$204,MATCH(D13,'Bancă de Subiecte'!$A$5:$A$204,0))&amp;IF(COUNTIF('Bancă de Subiecte'!$A$5:$A$204,D13)&gt;1," (+"&amp;(COUNTIF('Bancă de Subiecte'!$A$5:$A$204,D13)-1)&amp;")",""),""))</f>
        <v/>
      </c>
      <c r="E16" s="90">
        <f>IF(E13="","",IFERROR(INDEX('Bancă de Subiecte'!$E$5:$E$204,MATCH(E13,'Bancă de Subiecte'!$A$5:$A$204,0))&amp;" · "&amp;INDEX('Bancă de Subiecte'!$C$5:$C$204,MATCH(E13,'Bancă de Subiecte'!$A$5:$A$204,0))&amp;IF(COUNTIF('Bancă de Subiecte'!$A$5:$A$204,E13)&gt;1," (+"&amp;(COUNTIF('Bancă de Subiecte'!$A$5:$A$204,E13)-1)&amp;")",""),""))</f>
        <v/>
      </c>
      <c r="F16" s="90">
        <f>IF(F13="","",IFERROR(INDEX('Bancă de Subiecte'!$E$5:$E$204,MATCH(F13,'Bancă de Subiecte'!$A$5:$A$204,0))&amp;" · "&amp;INDEX('Bancă de Subiecte'!$C$5:$C$204,MATCH(F13,'Bancă de Subiecte'!$A$5:$A$204,0))&amp;IF(COUNTIF('Bancă de Subiecte'!$A$5:$A$204,F13)&gt;1," (+"&amp;(COUNTIF('Bancă de Subiecte'!$A$5:$A$204,F13)-1)&amp;")",""),""))</f>
        <v/>
      </c>
      <c r="G16" s="91">
        <f>IF(G13="","",IFERROR(INDEX('Bancă de Subiecte'!$E$5:$E$204,MATCH(G13,'Bancă de Subiecte'!$A$5:$A$204,0))&amp;" · "&amp;INDEX('Bancă de Subiecte'!$C$5:$C$204,MATCH(G13,'Bancă de Subiecte'!$A$5:$A$204,0))&amp;IF(COUNTIF('Bancă de Subiecte'!$A$5:$A$204,G13)&gt;1," (+"&amp;(COUNTIF('Bancă de Subiecte'!$A$5:$A$204,G13)-1)&amp;")",""),""))</f>
        <v/>
      </c>
      <c r="H16" s="91">
        <f>IF(H13="","",IFERROR(INDEX('Bancă de Subiecte'!$E$5:$E$204,MATCH(H13,'Bancă de Subiecte'!$A$5:$A$204,0))&amp;" · "&amp;INDEX('Bancă de Subiecte'!$C$5:$C$204,MATCH(H13,'Bancă de Subiecte'!$A$5:$A$204,0))&amp;IF(COUNTIF('Bancă de Subiecte'!$A$5:$A$204,H13)&gt;1," (+"&amp;(COUNTIF('Bancă de Subiecte'!$A$5:$A$204,H13)-1)&amp;")",""),""))</f>
        <v/>
      </c>
    </row>
    <row r="17" ht="18" customHeight="1" s="54">
      <c r="A17" s="81">
        <f>IF(AND(MONTH((GridStart+21))&lt;&gt;SelMonth,MONTH((GridStart+21)+6)&lt;&gt;SelMonth),"","Săpt. "&amp;INT(((GridStart+21)+3-DATE(YEAR((GridStart+21)+3),1,1))/7)+1)</f>
        <v/>
      </c>
      <c r="B17" s="82">
        <f>IF(MONTH((GridStart+21))=SelMonth,(GridStart+21),"")</f>
        <v/>
      </c>
      <c r="C17" s="82">
        <f>IF(MONTH((GridStart+22))=SelMonth,(GridStart+22),"")</f>
        <v/>
      </c>
      <c r="D17" s="82">
        <f>IF(MONTH((GridStart+23))=SelMonth,(GridStart+23),"")</f>
        <v/>
      </c>
      <c r="E17" s="82">
        <f>IF(MONTH((GridStart+24))=SelMonth,(GridStart+24),"")</f>
        <v/>
      </c>
      <c r="F17" s="82">
        <f>IF(MONTH((GridStart+25))=SelMonth,(GridStart+25),"")</f>
        <v/>
      </c>
      <c r="G17" s="83">
        <f>IF(MONTH((GridStart+26))=SelMonth,(GridStart+26),"")</f>
        <v/>
      </c>
      <c r="H17" s="83">
        <f>IF(MONTH((GridStart+27))=SelMonth,(GridStart+27),"")</f>
        <v/>
      </c>
    </row>
    <row r="18" ht="15" customHeight="1" s="54">
      <c r="A18" s="84" t="inlineStr">
        <is>
          <t>Pilon</t>
        </is>
      </c>
      <c r="B18" s="85">
        <f>IF(B17="","",IFERROR(INDEX('Bancă de Subiecte'!$D$5:$D$204,MATCH(B17,'Bancă de Subiecte'!$A$5:$A$204,0)),""))</f>
        <v/>
      </c>
      <c r="C18" s="85">
        <f>IF(C17="","",IFERROR(INDEX('Bancă de Subiecte'!$D$5:$D$204,MATCH(C17,'Bancă de Subiecte'!$A$5:$A$204,0)),""))</f>
        <v/>
      </c>
      <c r="D18" s="85">
        <f>IF(D17="","",IFERROR(INDEX('Bancă de Subiecte'!$D$5:$D$204,MATCH(D17,'Bancă de Subiecte'!$A$5:$A$204,0)),""))</f>
        <v/>
      </c>
      <c r="E18" s="85">
        <f>IF(E17="","",IFERROR(INDEX('Bancă de Subiecte'!$D$5:$D$204,MATCH(E17,'Bancă de Subiecte'!$A$5:$A$204,0)),""))</f>
        <v/>
      </c>
      <c r="F18" s="85">
        <f>IF(F17="","",IFERROR(INDEX('Bancă de Subiecte'!$D$5:$D$204,MATCH(F17,'Bancă de Subiecte'!$A$5:$A$204,0)),""))</f>
        <v/>
      </c>
      <c r="G18" s="86">
        <f>IF(G17="","",IFERROR(INDEX('Bancă de Subiecte'!$D$5:$D$204,MATCH(G17,'Bancă de Subiecte'!$A$5:$A$204,0)),""))</f>
        <v/>
      </c>
      <c r="H18" s="86">
        <f>IF(H17="","",IFERROR(INDEX('Bancă de Subiecte'!$D$5:$D$204,MATCH(H17,'Bancă de Subiecte'!$A$5:$A$204,0)),""))</f>
        <v/>
      </c>
    </row>
    <row r="19" ht="43.5" customHeight="1" s="54">
      <c r="A19" s="84" t="inlineStr">
        <is>
          <t>Subiect</t>
        </is>
      </c>
      <c r="B19" s="87">
        <f>IF(B17="","",IFERROR(INDEX('Bancă de Subiecte'!$F$5:$F$204,MATCH(B17,'Bancă de Subiecte'!$A$5:$A$204,0)),""))</f>
        <v/>
      </c>
      <c r="C19" s="87">
        <f>IF(C17="","",IFERROR(INDEX('Bancă de Subiecte'!$F$5:$F$204,MATCH(C17,'Bancă de Subiecte'!$A$5:$A$204,0)),""))</f>
        <v/>
      </c>
      <c r="D19" s="87">
        <f>IF(D17="","",IFERROR(INDEX('Bancă de Subiecte'!$F$5:$F$204,MATCH(D17,'Bancă de Subiecte'!$A$5:$A$204,0)),""))</f>
        <v/>
      </c>
      <c r="E19" s="87">
        <f>IF(E17="","",IFERROR(INDEX('Bancă de Subiecte'!$F$5:$F$204,MATCH(E17,'Bancă de Subiecte'!$A$5:$A$204,0)),""))</f>
        <v/>
      </c>
      <c r="F19" s="87">
        <f>IF(F17="","",IFERROR(INDEX('Bancă de Subiecte'!$F$5:$F$204,MATCH(F17,'Bancă de Subiecte'!$A$5:$A$204,0)),""))</f>
        <v/>
      </c>
      <c r="G19" s="88">
        <f>IF(G17="","",IFERROR(INDEX('Bancă de Subiecte'!$F$5:$F$204,MATCH(G17,'Bancă de Subiecte'!$A$5:$A$204,0)),""))</f>
        <v/>
      </c>
      <c r="H19" s="88">
        <f>IF(H17="","",IFERROR(INDEX('Bancă de Subiecte'!$F$5:$F$204,MATCH(H17,'Bancă de Subiecte'!$A$5:$A$204,0)),""))</f>
        <v/>
      </c>
    </row>
    <row r="20" ht="27.75" customHeight="1" s="54">
      <c r="A20" s="89" t="inlineStr">
        <is>
          <t>Format · canal</t>
        </is>
      </c>
      <c r="B20" s="90">
        <f>IF(B17="","",IFERROR(INDEX('Bancă de Subiecte'!$E$5:$E$204,MATCH(B17,'Bancă de Subiecte'!$A$5:$A$204,0))&amp;" · "&amp;INDEX('Bancă de Subiecte'!$C$5:$C$204,MATCH(B17,'Bancă de Subiecte'!$A$5:$A$204,0))&amp;IF(COUNTIF('Bancă de Subiecte'!$A$5:$A$204,B17)&gt;1," (+"&amp;(COUNTIF('Bancă de Subiecte'!$A$5:$A$204,B17)-1)&amp;")",""),""))</f>
        <v/>
      </c>
      <c r="C20" s="90">
        <f>IF(C17="","",IFERROR(INDEX('Bancă de Subiecte'!$E$5:$E$204,MATCH(C17,'Bancă de Subiecte'!$A$5:$A$204,0))&amp;" · "&amp;INDEX('Bancă de Subiecte'!$C$5:$C$204,MATCH(C17,'Bancă de Subiecte'!$A$5:$A$204,0))&amp;IF(COUNTIF('Bancă de Subiecte'!$A$5:$A$204,C17)&gt;1," (+"&amp;(COUNTIF('Bancă de Subiecte'!$A$5:$A$204,C17)-1)&amp;")",""),""))</f>
        <v/>
      </c>
      <c r="D20" s="90">
        <f>IF(D17="","",IFERROR(INDEX('Bancă de Subiecte'!$E$5:$E$204,MATCH(D17,'Bancă de Subiecte'!$A$5:$A$204,0))&amp;" · "&amp;INDEX('Bancă de Subiecte'!$C$5:$C$204,MATCH(D17,'Bancă de Subiecte'!$A$5:$A$204,0))&amp;IF(COUNTIF('Bancă de Subiecte'!$A$5:$A$204,D17)&gt;1," (+"&amp;(COUNTIF('Bancă de Subiecte'!$A$5:$A$204,D17)-1)&amp;")",""),""))</f>
        <v/>
      </c>
      <c r="E20" s="90">
        <f>IF(E17="","",IFERROR(INDEX('Bancă de Subiecte'!$E$5:$E$204,MATCH(E17,'Bancă de Subiecte'!$A$5:$A$204,0))&amp;" · "&amp;INDEX('Bancă de Subiecte'!$C$5:$C$204,MATCH(E17,'Bancă de Subiecte'!$A$5:$A$204,0))&amp;IF(COUNTIF('Bancă de Subiecte'!$A$5:$A$204,E17)&gt;1," (+"&amp;(COUNTIF('Bancă de Subiecte'!$A$5:$A$204,E17)-1)&amp;")",""),""))</f>
        <v/>
      </c>
      <c r="F20" s="90">
        <f>IF(F17="","",IFERROR(INDEX('Bancă de Subiecte'!$E$5:$E$204,MATCH(F17,'Bancă de Subiecte'!$A$5:$A$204,0))&amp;" · "&amp;INDEX('Bancă de Subiecte'!$C$5:$C$204,MATCH(F17,'Bancă de Subiecte'!$A$5:$A$204,0))&amp;IF(COUNTIF('Bancă de Subiecte'!$A$5:$A$204,F17)&gt;1," (+"&amp;(COUNTIF('Bancă de Subiecte'!$A$5:$A$204,F17)-1)&amp;")",""),""))</f>
        <v/>
      </c>
      <c r="G20" s="91">
        <f>IF(G17="","",IFERROR(INDEX('Bancă de Subiecte'!$E$5:$E$204,MATCH(G17,'Bancă de Subiecte'!$A$5:$A$204,0))&amp;" · "&amp;INDEX('Bancă de Subiecte'!$C$5:$C$204,MATCH(G17,'Bancă de Subiecte'!$A$5:$A$204,0))&amp;IF(COUNTIF('Bancă de Subiecte'!$A$5:$A$204,G17)&gt;1," (+"&amp;(COUNTIF('Bancă de Subiecte'!$A$5:$A$204,G17)-1)&amp;")",""),""))</f>
        <v/>
      </c>
      <c r="H20" s="91">
        <f>IF(H17="","",IFERROR(INDEX('Bancă de Subiecte'!$E$5:$E$204,MATCH(H17,'Bancă de Subiecte'!$A$5:$A$204,0))&amp;" · "&amp;INDEX('Bancă de Subiecte'!$C$5:$C$204,MATCH(H17,'Bancă de Subiecte'!$A$5:$A$204,0))&amp;IF(COUNTIF('Bancă de Subiecte'!$A$5:$A$204,H17)&gt;1," (+"&amp;(COUNTIF('Bancă de Subiecte'!$A$5:$A$204,H17)-1)&amp;")",""),""))</f>
        <v/>
      </c>
    </row>
    <row r="21" ht="18" customHeight="1" s="54">
      <c r="A21" s="81">
        <f>IF(AND(MONTH((GridStart+28))&lt;&gt;SelMonth,MONTH((GridStart+28)+6)&lt;&gt;SelMonth),"","Săpt. "&amp;INT(((GridStart+28)+3-DATE(YEAR((GridStart+28)+3),1,1))/7)+1)</f>
        <v/>
      </c>
      <c r="B21" s="82">
        <f>IF(MONTH((GridStart+28))=SelMonth,(GridStart+28),"")</f>
        <v/>
      </c>
      <c r="C21" s="82">
        <f>IF(MONTH((GridStart+29))=SelMonth,(GridStart+29),"")</f>
        <v/>
      </c>
      <c r="D21" s="82">
        <f>IF(MONTH((GridStart+30))=SelMonth,(GridStart+30),"")</f>
        <v/>
      </c>
      <c r="E21" s="82">
        <f>IF(MONTH((GridStart+31))=SelMonth,(GridStart+31),"")</f>
        <v/>
      </c>
      <c r="F21" s="82">
        <f>IF(MONTH((GridStart+32))=SelMonth,(GridStart+32),"")</f>
        <v/>
      </c>
      <c r="G21" s="83">
        <f>IF(MONTH((GridStart+33))=SelMonth,(GridStart+33),"")</f>
        <v/>
      </c>
      <c r="H21" s="83">
        <f>IF(MONTH((GridStart+34))=SelMonth,(GridStart+34),"")</f>
        <v/>
      </c>
    </row>
    <row r="22" ht="15" customHeight="1" s="54">
      <c r="A22" s="84" t="inlineStr">
        <is>
          <t>Pilon</t>
        </is>
      </c>
      <c r="B22" s="85">
        <f>IF(B21="","",IFERROR(INDEX('Bancă de Subiecte'!$D$5:$D$204,MATCH(B21,'Bancă de Subiecte'!$A$5:$A$204,0)),""))</f>
        <v/>
      </c>
      <c r="C22" s="85">
        <f>IF(C21="","",IFERROR(INDEX('Bancă de Subiecte'!$D$5:$D$204,MATCH(C21,'Bancă de Subiecte'!$A$5:$A$204,0)),""))</f>
        <v/>
      </c>
      <c r="D22" s="85">
        <f>IF(D21="","",IFERROR(INDEX('Bancă de Subiecte'!$D$5:$D$204,MATCH(D21,'Bancă de Subiecte'!$A$5:$A$204,0)),""))</f>
        <v/>
      </c>
      <c r="E22" s="85">
        <f>IF(E21="","",IFERROR(INDEX('Bancă de Subiecte'!$D$5:$D$204,MATCH(E21,'Bancă de Subiecte'!$A$5:$A$204,0)),""))</f>
        <v/>
      </c>
      <c r="F22" s="85">
        <f>IF(F21="","",IFERROR(INDEX('Bancă de Subiecte'!$D$5:$D$204,MATCH(F21,'Bancă de Subiecte'!$A$5:$A$204,0)),""))</f>
        <v/>
      </c>
      <c r="G22" s="86">
        <f>IF(G21="","",IFERROR(INDEX('Bancă de Subiecte'!$D$5:$D$204,MATCH(G21,'Bancă de Subiecte'!$A$5:$A$204,0)),""))</f>
        <v/>
      </c>
      <c r="H22" s="86">
        <f>IF(H21="","",IFERROR(INDEX('Bancă de Subiecte'!$D$5:$D$204,MATCH(H21,'Bancă de Subiecte'!$A$5:$A$204,0)),""))</f>
        <v/>
      </c>
    </row>
    <row r="23" ht="43.5" customHeight="1" s="54">
      <c r="A23" s="84" t="inlineStr">
        <is>
          <t>Subiect</t>
        </is>
      </c>
      <c r="B23" s="87">
        <f>IF(B21="","",IFERROR(INDEX('Bancă de Subiecte'!$F$5:$F$204,MATCH(B21,'Bancă de Subiecte'!$A$5:$A$204,0)),""))</f>
        <v/>
      </c>
      <c r="C23" s="87">
        <f>IF(C21="","",IFERROR(INDEX('Bancă de Subiecte'!$F$5:$F$204,MATCH(C21,'Bancă de Subiecte'!$A$5:$A$204,0)),""))</f>
        <v/>
      </c>
      <c r="D23" s="87">
        <f>IF(D21="","",IFERROR(INDEX('Bancă de Subiecte'!$F$5:$F$204,MATCH(D21,'Bancă de Subiecte'!$A$5:$A$204,0)),""))</f>
        <v/>
      </c>
      <c r="E23" s="87">
        <f>IF(E21="","",IFERROR(INDEX('Bancă de Subiecte'!$F$5:$F$204,MATCH(E21,'Bancă de Subiecte'!$A$5:$A$204,0)),""))</f>
        <v/>
      </c>
      <c r="F23" s="87">
        <f>IF(F21="","",IFERROR(INDEX('Bancă de Subiecte'!$F$5:$F$204,MATCH(F21,'Bancă de Subiecte'!$A$5:$A$204,0)),""))</f>
        <v/>
      </c>
      <c r="G23" s="88">
        <f>IF(G21="","",IFERROR(INDEX('Bancă de Subiecte'!$F$5:$F$204,MATCH(G21,'Bancă de Subiecte'!$A$5:$A$204,0)),""))</f>
        <v/>
      </c>
      <c r="H23" s="88">
        <f>IF(H21="","",IFERROR(INDEX('Bancă de Subiecte'!$F$5:$F$204,MATCH(H21,'Bancă de Subiecte'!$A$5:$A$204,0)),""))</f>
        <v/>
      </c>
    </row>
    <row r="24" ht="27.75" customHeight="1" s="54">
      <c r="A24" s="89" t="inlineStr">
        <is>
          <t>Format · canal</t>
        </is>
      </c>
      <c r="B24" s="90">
        <f>IF(B21="","",IFERROR(INDEX('Bancă de Subiecte'!$E$5:$E$204,MATCH(B21,'Bancă de Subiecte'!$A$5:$A$204,0))&amp;" · "&amp;INDEX('Bancă de Subiecte'!$C$5:$C$204,MATCH(B21,'Bancă de Subiecte'!$A$5:$A$204,0))&amp;IF(COUNTIF('Bancă de Subiecte'!$A$5:$A$204,B21)&gt;1," (+"&amp;(COUNTIF('Bancă de Subiecte'!$A$5:$A$204,B21)-1)&amp;")",""),""))</f>
        <v/>
      </c>
      <c r="C24" s="90">
        <f>IF(C21="","",IFERROR(INDEX('Bancă de Subiecte'!$E$5:$E$204,MATCH(C21,'Bancă de Subiecte'!$A$5:$A$204,0))&amp;" · "&amp;INDEX('Bancă de Subiecte'!$C$5:$C$204,MATCH(C21,'Bancă de Subiecte'!$A$5:$A$204,0))&amp;IF(COUNTIF('Bancă de Subiecte'!$A$5:$A$204,C21)&gt;1," (+"&amp;(COUNTIF('Bancă de Subiecte'!$A$5:$A$204,C21)-1)&amp;")",""),""))</f>
        <v/>
      </c>
      <c r="D24" s="90">
        <f>IF(D21="","",IFERROR(INDEX('Bancă de Subiecte'!$E$5:$E$204,MATCH(D21,'Bancă de Subiecte'!$A$5:$A$204,0))&amp;" · "&amp;INDEX('Bancă de Subiecte'!$C$5:$C$204,MATCH(D21,'Bancă de Subiecte'!$A$5:$A$204,0))&amp;IF(COUNTIF('Bancă de Subiecte'!$A$5:$A$204,D21)&gt;1," (+"&amp;(COUNTIF('Bancă de Subiecte'!$A$5:$A$204,D21)-1)&amp;")",""),""))</f>
        <v/>
      </c>
      <c r="E24" s="90">
        <f>IF(E21="","",IFERROR(INDEX('Bancă de Subiecte'!$E$5:$E$204,MATCH(E21,'Bancă de Subiecte'!$A$5:$A$204,0))&amp;" · "&amp;INDEX('Bancă de Subiecte'!$C$5:$C$204,MATCH(E21,'Bancă de Subiecte'!$A$5:$A$204,0))&amp;IF(COUNTIF('Bancă de Subiecte'!$A$5:$A$204,E21)&gt;1," (+"&amp;(COUNTIF('Bancă de Subiecte'!$A$5:$A$204,E21)-1)&amp;")",""),""))</f>
        <v/>
      </c>
      <c r="F24" s="90">
        <f>IF(F21="","",IFERROR(INDEX('Bancă de Subiecte'!$E$5:$E$204,MATCH(F21,'Bancă de Subiecte'!$A$5:$A$204,0))&amp;" · "&amp;INDEX('Bancă de Subiecte'!$C$5:$C$204,MATCH(F21,'Bancă de Subiecte'!$A$5:$A$204,0))&amp;IF(COUNTIF('Bancă de Subiecte'!$A$5:$A$204,F21)&gt;1," (+"&amp;(COUNTIF('Bancă de Subiecte'!$A$5:$A$204,F21)-1)&amp;")",""),""))</f>
        <v/>
      </c>
      <c r="G24" s="91">
        <f>IF(G21="","",IFERROR(INDEX('Bancă de Subiecte'!$E$5:$E$204,MATCH(G21,'Bancă de Subiecte'!$A$5:$A$204,0))&amp;" · "&amp;INDEX('Bancă de Subiecte'!$C$5:$C$204,MATCH(G21,'Bancă de Subiecte'!$A$5:$A$204,0))&amp;IF(COUNTIF('Bancă de Subiecte'!$A$5:$A$204,G21)&gt;1," (+"&amp;(COUNTIF('Bancă de Subiecte'!$A$5:$A$204,G21)-1)&amp;")",""),""))</f>
        <v/>
      </c>
      <c r="H24" s="91">
        <f>IF(H21="","",IFERROR(INDEX('Bancă de Subiecte'!$E$5:$E$204,MATCH(H21,'Bancă de Subiecte'!$A$5:$A$204,0))&amp;" · "&amp;INDEX('Bancă de Subiecte'!$C$5:$C$204,MATCH(H21,'Bancă de Subiecte'!$A$5:$A$204,0))&amp;IF(COUNTIF('Bancă de Subiecte'!$A$5:$A$204,H21)&gt;1," (+"&amp;(COUNTIF('Bancă de Subiecte'!$A$5:$A$204,H21)-1)&amp;")",""),""))</f>
        <v/>
      </c>
    </row>
    <row r="25" ht="18" customHeight="1" s="54">
      <c r="A25" s="81">
        <f>IF(AND(MONTH((GridStart+35))&lt;&gt;SelMonth,MONTH((GridStart+35)+6)&lt;&gt;SelMonth),"","Săpt. "&amp;INT(((GridStart+35)+3-DATE(YEAR((GridStart+35)+3),1,1))/7)+1)</f>
        <v/>
      </c>
      <c r="B25" s="82">
        <f>IF(MONTH((GridStart+35))=SelMonth,(GridStart+35),"")</f>
        <v/>
      </c>
      <c r="C25" s="82">
        <f>IF(MONTH((GridStart+36))=SelMonth,(GridStart+36),"")</f>
        <v/>
      </c>
      <c r="D25" s="82">
        <f>IF(MONTH((GridStart+37))=SelMonth,(GridStart+37),"")</f>
        <v/>
      </c>
      <c r="E25" s="82">
        <f>IF(MONTH((GridStart+38))=SelMonth,(GridStart+38),"")</f>
        <v/>
      </c>
      <c r="F25" s="82">
        <f>IF(MONTH((GridStart+39))=SelMonth,(GridStart+39),"")</f>
        <v/>
      </c>
      <c r="G25" s="83">
        <f>IF(MONTH((GridStart+40))=SelMonth,(GridStart+40),"")</f>
        <v/>
      </c>
      <c r="H25" s="83">
        <f>IF(MONTH((GridStart+41))=SelMonth,(GridStart+41),"")</f>
        <v/>
      </c>
    </row>
    <row r="26" ht="15" customHeight="1" s="54">
      <c r="A26" s="84" t="inlineStr">
        <is>
          <t>Pilon</t>
        </is>
      </c>
      <c r="B26" s="85">
        <f>IF(B25="","",IFERROR(INDEX('Bancă de Subiecte'!$D$5:$D$204,MATCH(B25,'Bancă de Subiecte'!$A$5:$A$204,0)),""))</f>
        <v/>
      </c>
      <c r="C26" s="85">
        <f>IF(C25="","",IFERROR(INDEX('Bancă de Subiecte'!$D$5:$D$204,MATCH(C25,'Bancă de Subiecte'!$A$5:$A$204,0)),""))</f>
        <v/>
      </c>
      <c r="D26" s="85">
        <f>IF(D25="","",IFERROR(INDEX('Bancă de Subiecte'!$D$5:$D$204,MATCH(D25,'Bancă de Subiecte'!$A$5:$A$204,0)),""))</f>
        <v/>
      </c>
      <c r="E26" s="85">
        <f>IF(E25="","",IFERROR(INDEX('Bancă de Subiecte'!$D$5:$D$204,MATCH(E25,'Bancă de Subiecte'!$A$5:$A$204,0)),""))</f>
        <v/>
      </c>
      <c r="F26" s="85">
        <f>IF(F25="","",IFERROR(INDEX('Bancă de Subiecte'!$D$5:$D$204,MATCH(F25,'Bancă de Subiecte'!$A$5:$A$204,0)),""))</f>
        <v/>
      </c>
      <c r="G26" s="86">
        <f>IF(G25="","",IFERROR(INDEX('Bancă de Subiecte'!$D$5:$D$204,MATCH(G25,'Bancă de Subiecte'!$A$5:$A$204,0)),""))</f>
        <v/>
      </c>
      <c r="H26" s="86">
        <f>IF(H25="","",IFERROR(INDEX('Bancă de Subiecte'!$D$5:$D$204,MATCH(H25,'Bancă de Subiecte'!$A$5:$A$204,0)),""))</f>
        <v/>
      </c>
    </row>
    <row r="27" ht="43.5" customHeight="1" s="54">
      <c r="A27" s="84" t="inlineStr">
        <is>
          <t>Subiect</t>
        </is>
      </c>
      <c r="B27" s="87">
        <f>IF(B25="","",IFERROR(INDEX('Bancă de Subiecte'!$F$5:$F$204,MATCH(B25,'Bancă de Subiecte'!$A$5:$A$204,0)),""))</f>
        <v/>
      </c>
      <c r="C27" s="87">
        <f>IF(C25="","",IFERROR(INDEX('Bancă de Subiecte'!$F$5:$F$204,MATCH(C25,'Bancă de Subiecte'!$A$5:$A$204,0)),""))</f>
        <v/>
      </c>
      <c r="D27" s="87">
        <f>IF(D25="","",IFERROR(INDEX('Bancă de Subiecte'!$F$5:$F$204,MATCH(D25,'Bancă de Subiecte'!$A$5:$A$204,0)),""))</f>
        <v/>
      </c>
      <c r="E27" s="87">
        <f>IF(E25="","",IFERROR(INDEX('Bancă de Subiecte'!$F$5:$F$204,MATCH(E25,'Bancă de Subiecte'!$A$5:$A$204,0)),""))</f>
        <v/>
      </c>
      <c r="F27" s="87">
        <f>IF(F25="","",IFERROR(INDEX('Bancă de Subiecte'!$F$5:$F$204,MATCH(F25,'Bancă de Subiecte'!$A$5:$A$204,0)),""))</f>
        <v/>
      </c>
      <c r="G27" s="88">
        <f>IF(G25="","",IFERROR(INDEX('Bancă de Subiecte'!$F$5:$F$204,MATCH(G25,'Bancă de Subiecte'!$A$5:$A$204,0)),""))</f>
        <v/>
      </c>
      <c r="H27" s="88">
        <f>IF(H25="","",IFERROR(INDEX('Bancă de Subiecte'!$F$5:$F$204,MATCH(H25,'Bancă de Subiecte'!$A$5:$A$204,0)),""))</f>
        <v/>
      </c>
    </row>
    <row r="28" ht="27.75" customHeight="1" s="54">
      <c r="A28" s="89" t="inlineStr">
        <is>
          <t>Format · canal</t>
        </is>
      </c>
      <c r="B28" s="90">
        <f>IF(B25="","",IFERROR(INDEX('Bancă de Subiecte'!$E$5:$E$204,MATCH(B25,'Bancă de Subiecte'!$A$5:$A$204,0))&amp;" · "&amp;INDEX('Bancă de Subiecte'!$C$5:$C$204,MATCH(B25,'Bancă de Subiecte'!$A$5:$A$204,0))&amp;IF(COUNTIF('Bancă de Subiecte'!$A$5:$A$204,B25)&gt;1," (+"&amp;(COUNTIF('Bancă de Subiecte'!$A$5:$A$204,B25)-1)&amp;")",""),""))</f>
        <v/>
      </c>
      <c r="C28" s="90">
        <f>IF(C25="","",IFERROR(INDEX('Bancă de Subiecte'!$E$5:$E$204,MATCH(C25,'Bancă de Subiecte'!$A$5:$A$204,0))&amp;" · "&amp;INDEX('Bancă de Subiecte'!$C$5:$C$204,MATCH(C25,'Bancă de Subiecte'!$A$5:$A$204,0))&amp;IF(COUNTIF('Bancă de Subiecte'!$A$5:$A$204,C25)&gt;1," (+"&amp;(COUNTIF('Bancă de Subiecte'!$A$5:$A$204,C25)-1)&amp;")",""),""))</f>
        <v/>
      </c>
      <c r="D28" s="90">
        <f>IF(D25="","",IFERROR(INDEX('Bancă de Subiecte'!$E$5:$E$204,MATCH(D25,'Bancă de Subiecte'!$A$5:$A$204,0))&amp;" · "&amp;INDEX('Bancă de Subiecte'!$C$5:$C$204,MATCH(D25,'Bancă de Subiecte'!$A$5:$A$204,0))&amp;IF(COUNTIF('Bancă de Subiecte'!$A$5:$A$204,D25)&gt;1," (+"&amp;(COUNTIF('Bancă de Subiecte'!$A$5:$A$204,D25)-1)&amp;")",""),""))</f>
        <v/>
      </c>
      <c r="E28" s="90">
        <f>IF(E25="","",IFERROR(INDEX('Bancă de Subiecte'!$E$5:$E$204,MATCH(E25,'Bancă de Subiecte'!$A$5:$A$204,0))&amp;" · "&amp;INDEX('Bancă de Subiecte'!$C$5:$C$204,MATCH(E25,'Bancă de Subiecte'!$A$5:$A$204,0))&amp;IF(COUNTIF('Bancă de Subiecte'!$A$5:$A$204,E25)&gt;1," (+"&amp;(COUNTIF('Bancă de Subiecte'!$A$5:$A$204,E25)-1)&amp;")",""),""))</f>
        <v/>
      </c>
      <c r="F28" s="90">
        <f>IF(F25="","",IFERROR(INDEX('Bancă de Subiecte'!$E$5:$E$204,MATCH(F25,'Bancă de Subiecte'!$A$5:$A$204,0))&amp;" · "&amp;INDEX('Bancă de Subiecte'!$C$5:$C$204,MATCH(F25,'Bancă de Subiecte'!$A$5:$A$204,0))&amp;IF(COUNTIF('Bancă de Subiecte'!$A$5:$A$204,F25)&gt;1," (+"&amp;(COUNTIF('Bancă de Subiecte'!$A$5:$A$204,F25)-1)&amp;")",""),""))</f>
        <v/>
      </c>
      <c r="G28" s="91">
        <f>IF(G25="","",IFERROR(INDEX('Bancă de Subiecte'!$E$5:$E$204,MATCH(G25,'Bancă de Subiecte'!$A$5:$A$204,0))&amp;" · "&amp;INDEX('Bancă de Subiecte'!$C$5:$C$204,MATCH(G25,'Bancă de Subiecte'!$A$5:$A$204,0))&amp;IF(COUNTIF('Bancă de Subiecte'!$A$5:$A$204,G25)&gt;1," (+"&amp;(COUNTIF('Bancă de Subiecte'!$A$5:$A$204,G25)-1)&amp;")",""),""))</f>
        <v/>
      </c>
      <c r="H28" s="91">
        <f>IF(H25="","",IFERROR(INDEX('Bancă de Subiecte'!$E$5:$E$204,MATCH(H25,'Bancă de Subiecte'!$A$5:$A$204,0))&amp;" · "&amp;INDEX('Bancă de Subiecte'!$C$5:$C$204,MATCH(H25,'Bancă de Subiecte'!$A$5:$A$204,0))&amp;IF(COUNTIF('Bancă de Subiecte'!$A$5:$A$204,H25)&gt;1," (+"&amp;(COUNTIF('Bancă de Subiecte'!$A$5:$A$204,H25)-1)&amp;")",""),""))</f>
        <v/>
      </c>
    </row>
    <row r="29"/>
    <row r="30" ht="15" customHeight="1" s="54">
      <c r="A30" s="62" t="inlineStr">
        <is>
          <t>Exemplu ipotetic — orova.vn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conditionalFormatting sqref="B5:H8">
    <cfRule type="expression" rank="0" priority="2" equalAverage="0" aboveAverage="0" dxfId="19" text="" percent="0" bottom="0">
      <formula>B$5=""</formula>
    </cfRule>
    <cfRule type="expression" rank="0" priority="3" equalAverage="0" aboveAverage="0" dxfId="11" text="" percent="0" bottom="0">
      <formula>AND(B$6&lt;&gt;"",B$6=INDEX(Pillars,1))</formula>
    </cfRule>
    <cfRule type="expression" rank="0" priority="4" equalAverage="0" aboveAverage="0" dxfId="12" text="" percent="0" bottom="0">
      <formula>AND(B$6&lt;&gt;"",B$6=INDEX(Pillars,2))</formula>
    </cfRule>
    <cfRule type="expression" rank="0" priority="5" equalAverage="0" aboveAverage="0" dxfId="13" text="" percent="0" bottom="0">
      <formula>AND(B$6&lt;&gt;"",B$6=INDEX(Pillars,3))</formula>
    </cfRule>
  </conditionalFormatting>
  <conditionalFormatting sqref="B9:H12">
    <cfRule type="expression" rank="0" priority="7" equalAverage="0" aboveAverage="0" dxfId="19" text="" percent="0" bottom="0">
      <formula>B$9=""</formula>
    </cfRule>
    <cfRule type="expression" rank="0" priority="8" equalAverage="0" aboveAverage="0" dxfId="11" text="" percent="0" bottom="0">
      <formula>AND(B$10&lt;&gt;"",B$10=INDEX(Pillars,1))</formula>
    </cfRule>
    <cfRule type="expression" rank="0" priority="9" equalAverage="0" aboveAverage="0" dxfId="12" text="" percent="0" bottom="0">
      <formula>AND(B$10&lt;&gt;"",B$10=INDEX(Pillars,2))</formula>
    </cfRule>
    <cfRule type="expression" rank="0" priority="10" equalAverage="0" aboveAverage="0" dxfId="13" text="" percent="0" bottom="0">
      <formula>AND(B$10&lt;&gt;"",B$10=INDEX(Pillars,3))</formula>
    </cfRule>
  </conditionalFormatting>
  <conditionalFormatting sqref="B13:H16">
    <cfRule type="expression" rank="0" priority="12" equalAverage="0" aboveAverage="0" dxfId="19" text="" percent="0" bottom="0">
      <formula>B$13=""</formula>
    </cfRule>
    <cfRule type="expression" rank="0" priority="13" equalAverage="0" aboveAverage="0" dxfId="11" text="" percent="0" bottom="0">
      <formula>AND(B$14&lt;&gt;"",B$14=INDEX(Pillars,1))</formula>
    </cfRule>
    <cfRule type="expression" rank="0" priority="14" equalAverage="0" aboveAverage="0" dxfId="12" text="" percent="0" bottom="0">
      <formula>AND(B$14&lt;&gt;"",B$14=INDEX(Pillars,2))</formula>
    </cfRule>
    <cfRule type="expression" rank="0" priority="15" equalAverage="0" aboveAverage="0" dxfId="13" text="" percent="0" bottom="0">
      <formula>AND(B$14&lt;&gt;"",B$14=INDEX(Pillars,3))</formula>
    </cfRule>
  </conditionalFormatting>
  <conditionalFormatting sqref="B17:H20">
    <cfRule type="expression" rank="0" priority="17" equalAverage="0" aboveAverage="0" dxfId="19" text="" percent="0" bottom="0">
      <formula>B$17=""</formula>
    </cfRule>
    <cfRule type="expression" rank="0" priority="18" equalAverage="0" aboveAverage="0" dxfId="11" text="" percent="0" bottom="0">
      <formula>AND(B$18&lt;&gt;"",B$18=INDEX(Pillars,1))</formula>
    </cfRule>
    <cfRule type="expression" rank="0" priority="19" equalAverage="0" aboveAverage="0" dxfId="12" text="" percent="0" bottom="0">
      <formula>AND(B$18&lt;&gt;"",B$18=INDEX(Pillars,2))</formula>
    </cfRule>
    <cfRule type="expression" rank="0" priority="20" equalAverage="0" aboveAverage="0" dxfId="13" text="" percent="0" bottom="0">
      <formula>AND(B$18&lt;&gt;"",B$18=INDEX(Pillars,3))</formula>
    </cfRule>
  </conditionalFormatting>
  <conditionalFormatting sqref="B21:H24">
    <cfRule type="expression" rank="0" priority="22" equalAverage="0" aboveAverage="0" dxfId="19" text="" percent="0" bottom="0">
      <formula>B$21=""</formula>
    </cfRule>
    <cfRule type="expression" rank="0" priority="23" equalAverage="0" aboveAverage="0" dxfId="11" text="" percent="0" bottom="0">
      <formula>AND(B$22&lt;&gt;"",B$22=INDEX(Pillars,1))</formula>
    </cfRule>
    <cfRule type="expression" rank="0" priority="24" equalAverage="0" aboveAverage="0" dxfId="12" text="" percent="0" bottom="0">
      <formula>AND(B$22&lt;&gt;"",B$22=INDEX(Pillars,2))</formula>
    </cfRule>
    <cfRule type="expression" rank="0" priority="25" equalAverage="0" aboveAverage="0" dxfId="13" text="" percent="0" bottom="0">
      <formula>AND(B$22&lt;&gt;"",B$22=INDEX(Pillars,3))</formula>
    </cfRule>
  </conditionalFormatting>
  <conditionalFormatting sqref="B25:H28">
    <cfRule type="expression" rank="0" priority="27" equalAverage="0" aboveAverage="0" dxfId="19" text="" percent="0" bottom="0">
      <formula>B$25=""</formula>
    </cfRule>
    <cfRule type="expression" rank="0" priority="28" equalAverage="0" aboveAverage="0" dxfId="11" text="" percent="0" bottom="0">
      <formula>AND(B$26&lt;&gt;"",B$26=INDEX(Pillars,1))</formula>
    </cfRule>
    <cfRule type="expression" rank="0" priority="29" equalAverage="0" aboveAverage="0" dxfId="12" text="" percent="0" bottom="0">
      <formula>AND(B$26&lt;&gt;"",B$26=INDEX(Pillars,2))</formula>
    </cfRule>
    <cfRule type="expression" rank="0" priority="30" equalAverage="0" aboveAverage="0" dxfId="13" text="" percent="0" bottom="0">
      <formula>AND(B$26&lt;&gt;"",B$26=INDEX(Pillars,3))</formula>
    </cfRule>
  </conditionalFormatting>
  <printOptions horizontalCentered="0" verticalCentered="0" headings="1" gridLines="1" gridLinesSet="1"/>
  <pageMargins left="0.3" right="0.3" top="0.4" bottom="0.4" header="0.511811023622047" footer="0.511811023622047"/>
  <pageSetup orientation="landscape" paperSize="9" scale="100" fitToHeight="1" fitToWidth="1" pageOrder="downThenOver" blackAndWhite="0" draft="0" horizontalDpi="300" verticalDpi="300" copies="1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13"/>
  <sheetViews>
    <sheetView showGridLines="1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6" customWidth="1" style="54" min="1" max="1"/>
    <col width="46" customWidth="1" style="54" min="2" max="2"/>
    <col width="46" customWidth="1" style="54" min="3" max="3"/>
    <col width="18" customWidth="1" style="54" min="4" max="4"/>
    <col width="14" customWidth="1" style="54" min="5" max="5"/>
    <col width="14" customWidth="1" style="54" min="6" max="6"/>
  </cols>
  <sheetData>
    <row r="1">
      <c r="A1" s="55" t="inlineStr">
        <is>
          <t>Checklist lunar — 7 pași</t>
        </is>
      </c>
    </row>
    <row r="2">
      <c r="A2" s="56" t="inlineStr">
        <is>
          <t>Parcurge lista la început de lună. Responsabilul și termenul le completezi tu; coloana Stare are listă derulantă.</t>
        </is>
      </c>
    </row>
    <row r="4">
      <c r="A4" s="57" t="inlineStr">
        <is>
          <t>Pas</t>
        </is>
      </c>
      <c r="B4" s="57" t="inlineStr">
        <is>
          <t>Sarcină principală</t>
        </is>
      </c>
      <c r="C4" s="57" t="inlineStr">
        <is>
          <t>Semn de finalizare</t>
        </is>
      </c>
      <c r="D4" s="57" t="inlineStr">
        <is>
          <t>Responsabil</t>
        </is>
      </c>
      <c r="E4" s="57" t="inlineStr">
        <is>
          <t>Stare</t>
        </is>
      </c>
      <c r="F4" s="57" t="inlineStr">
        <is>
          <t>Termen</t>
        </is>
      </c>
    </row>
    <row r="5" ht="34" customHeight="1" s="54">
      <c r="A5" s="73" t="inlineStr">
        <is>
          <t>1. Aliniere</t>
        </is>
      </c>
      <c r="B5" s="73" t="inlineStr">
        <is>
          <t>Definirea obiectivelor de afaceri și a profilurilor de audiență</t>
        </is>
      </c>
      <c r="C5" s="73" t="inlineStr">
        <is>
          <t>Document strategic aprobat cu 3 indicatori clari</t>
        </is>
      </c>
      <c r="D5" s="74" t="n"/>
      <c r="E5" s="74" t="n"/>
      <c r="F5" s="92" t="n"/>
    </row>
    <row r="6" ht="34" customHeight="1" s="54">
      <c r="A6" s="73" t="inlineStr">
        <is>
          <t>2. Mix tematic</t>
        </is>
      </c>
      <c r="B6" s="73" t="inlineStr">
        <is>
          <t>Împărțirea temelor pe trei piloni pentru 30 de zile</t>
        </is>
      </c>
      <c r="C6" s="73" t="inlineStr">
        <is>
          <t>Grilă lunară colorată, cu fiecare zi de publicare alocată unui pilon</t>
        </is>
      </c>
      <c r="D6" s="74" t="n"/>
      <c r="E6" s="74" t="n"/>
      <c r="F6" s="92" t="n"/>
    </row>
    <row r="7" ht="34" customHeight="1" s="54">
      <c r="A7" s="73" t="inlineStr">
        <is>
          <t>3. Producție</t>
        </is>
      </c>
      <c r="B7" s="73" t="inlineStr">
        <is>
          <t>Redactarea textelor în calupuri și asocierea imaginilor</t>
        </is>
      </c>
      <c r="C7" s="73" t="inlineStr">
        <is>
          <t>Folder cu minimum 8 postări redactate complet</t>
        </is>
      </c>
      <c r="D7" s="74" t="n"/>
      <c r="E7" s="74" t="n"/>
      <c r="F7" s="92" t="n"/>
    </row>
    <row r="8" ht="34" customHeight="1" s="54">
      <c r="A8" s="73" t="inlineStr">
        <is>
          <t>4. Repurposing</t>
        </is>
      </c>
      <c r="B8" s="73" t="inlineStr">
        <is>
          <t>Extragerea a 8 active dintr-un material video de lung metraj</t>
        </is>
      </c>
      <c r="C8" s="73" t="inlineStr">
        <is>
          <t>5 clipuri scurte, un articol și un carusel salvate</t>
        </is>
      </c>
      <c r="D8" s="74" t="n"/>
      <c r="E8" s="74" t="n"/>
      <c r="F8" s="92" t="n"/>
    </row>
    <row r="9" ht="34" customHeight="1" s="54">
      <c r="A9" s="73" t="inlineStr">
        <is>
          <t>5. Verificare</t>
        </is>
      </c>
      <c r="B9" s="73" t="inlineStr">
        <is>
          <t>Ajustarea caracterelor și a încadrării pe fiecare platformă</t>
        </is>
      </c>
      <c r="C9" s="73" t="inlineStr">
        <is>
          <t>Toate textele respectă limitele tehnice din tabel</t>
        </is>
      </c>
      <c r="D9" s="74" t="n"/>
      <c r="E9" s="74" t="n"/>
      <c r="F9" s="92" t="n"/>
    </row>
    <row r="10" ht="34" customHeight="1" s="54">
      <c r="A10" s="73" t="inlineStr">
        <is>
          <t>6. Programare</t>
        </is>
      </c>
      <c r="B10" s="73" t="inlineStr">
        <is>
          <t>Încărcarea materialelor în calendarul vizual conectat</t>
        </is>
      </c>
      <c r="C10" s="73" t="inlineStr">
        <is>
          <t>Postările sunt blocate pe ore și vizibile în grilă</t>
        </is>
      </c>
      <c r="D10" s="74" t="n"/>
      <c r="E10" s="74" t="n"/>
      <c r="F10" s="92" t="n"/>
    </row>
    <row r="11" ht="34" customHeight="1" s="54">
      <c r="A11" s="73" t="inlineStr">
        <is>
          <t>7. Siguranță</t>
        </is>
      </c>
      <c r="B11" s="73" t="inlineStr">
        <is>
          <t>Stabilirea a 3 postări neutre de rezervă în caz de întârziere</t>
        </is>
      </c>
      <c r="C11" s="73" t="inlineStr">
        <is>
          <t>Etichete "Rezervă" configurate în panoul de lucru</t>
        </is>
      </c>
      <c r="D11" s="74" t="n"/>
      <c r="E11" s="74" t="n"/>
      <c r="F11" s="92" t="n"/>
    </row>
    <row r="13">
      <c r="A13" s="56" t="inlineStr">
        <is>
          <t>Exemplu ipotetic — orova.vn</t>
        </is>
      </c>
    </row>
  </sheetData>
  <dataValidations count="2">
    <dataValidation sqref="E5:E11" showDropDown="0" showInputMessage="0" showErrorMessage="0" allowBlank="1" type="list">
      <formula1>"Neînceput,În lucru,Gata"</formula1>
    </dataValidation>
    <dataValidation sqref="F5:F11" showDropDown="0" showInputMessage="0" showErrorMessage="0" allowBlank="1" type="date" operator="greaterThan">
      <formula1>DATE(2000,1,1)</formula1>
    </dataValidation>
  </dataValidations>
  <pageMargins left="0.75" right="0.75" top="1" bottom="1" header="0.5" footer="0.5"/>
</worksheet>
</file>

<file path=xl/worksheets/sheet7.xml><?xml version="1.0" encoding="utf-8"?>
<worksheet xmlns="http://schemas.openxmlformats.org/spreadsheetml/2006/main">
  <sheetPr filterMode="0">
    <outlinePr summaryBelow="1" summaryRight="1"/>
    <pageSetUpPr fitToPage="1"/>
  </sheetPr>
  <dimension ref="A1:F29"/>
  <sheetViews>
    <sheetView showFormulas="0" showGridLines="1" showRowColHeaders="1" showZeros="1" rightToLeft="0" tabSelected="0" showOutlineSymbols="1" defaultGridColor="1" view="normal" topLeftCell="A1" colorId="64" zoomScale="100" zoomScaleNormal="100" zoomScalePageLayoutView="100" workbookViewId="0">
      <selection pane="topLeft" activeCell="A1" activeCellId="0" sqref="A1"/>
    </sheetView>
  </sheetViews>
  <sheetFormatPr baseColWidth="8" defaultColWidth="8.6796875" defaultRowHeight="15" customHeight="0" zeroHeight="0" outlineLevelRow="0"/>
  <cols>
    <col width="3" customWidth="1" style="53" min="1" max="1"/>
    <col width="30" customWidth="1" style="53" min="2" max="2"/>
    <col width="16" customWidth="1" style="53" min="3" max="3"/>
    <col width="22" customWidth="1" style="53" min="4" max="4"/>
    <col width="16" customWidth="1" style="53" min="5" max="5"/>
    <col width="26" customWidth="1" style="53" min="6" max="6"/>
  </cols>
  <sheetData>
    <row r="1" ht="17.35" customHeight="1" s="54">
      <c r="A1" s="55">
        <f>"Rezumat — "&amp;CHOOSE(SelMonth,"ianuarie","februarie","martie","aprilie","mai","iunie","iulie","august","septembrie","octombrie","noiembrie","decembrie")&amp;" "&amp;SelYear</f>
        <v/>
      </c>
    </row>
    <row r="2" ht="15" customHeight="1" s="54">
      <c r="A2" s="62" t="inlineStr">
        <is>
          <t>Exemplu ipotetic — orova.vn</t>
        </is>
      </c>
    </row>
    <row r="3"/>
    <row r="4" ht="15" customHeight="1" s="54">
      <c r="B4" s="93" t="inlineStr">
        <is>
          <t>Piloni (postările lunii selectate)</t>
        </is>
      </c>
    </row>
    <row r="5" ht="15" customHeight="1" s="54">
      <c r="B5" s="57" t="inlineStr">
        <is>
          <t>Pilon</t>
        </is>
      </c>
      <c r="C5" s="57" t="inlineStr">
        <is>
          <t>Pondere țintă</t>
        </is>
      </c>
      <c r="D5" s="57" t="inlineStr">
        <is>
          <t>Postări</t>
        </is>
      </c>
      <c r="E5" s="57" t="inlineStr">
        <is>
          <t>Pondere reală</t>
        </is>
      </c>
      <c r="F5" s="57" t="inlineStr">
        <is>
          <t>Abatere (p.p.)</t>
        </is>
      </c>
    </row>
    <row r="6" ht="15" customHeight="1" s="54">
      <c r="B6" s="94">
        <f>'Piloni și liste'!B11</f>
        <v/>
      </c>
      <c r="C6" s="95">
        <f>IF('Piloni și liste'!C11="","",'Piloni și liste'!C11)</f>
        <v/>
      </c>
      <c r="D6" s="96">
        <f>COUNTIFS('Bancă de Subiecte'!$D$5:$D$204,B6,'Bancă de Subiecte'!$A$5:$A$204,"&gt;="&amp;MonthStart,'Bancă de Subiecte'!$A$5:$A$204,"&lt;="&amp;MonthEnd)</f>
        <v/>
      </c>
      <c r="E6" s="95">
        <f>IF($D$9=0,"",D6/$D$9)</f>
        <v/>
      </c>
      <c r="F6" s="97">
        <f>IF(OR(E6="",C6=""),"",ROUND((E6-C6)*100,1))</f>
        <v/>
      </c>
    </row>
    <row r="7" ht="15" customHeight="1" s="54">
      <c r="B7" s="98">
        <f>'Piloni și liste'!B12</f>
        <v/>
      </c>
      <c r="C7" s="95">
        <f>IF('Piloni și liste'!C12="","",'Piloni și liste'!C12)</f>
        <v/>
      </c>
      <c r="D7" s="96">
        <f>COUNTIFS('Bancă de Subiecte'!$D$5:$D$204,B7,'Bancă de Subiecte'!$A$5:$A$204,"&gt;="&amp;MonthStart,'Bancă de Subiecte'!$A$5:$A$204,"&lt;="&amp;MonthEnd)</f>
        <v/>
      </c>
      <c r="E7" s="95">
        <f>IF($D$9=0,"",D7/$D$9)</f>
        <v/>
      </c>
      <c r="F7" s="97">
        <f>IF(OR(E7="",C7=""),"",ROUND((E7-C7)*100,1))</f>
        <v/>
      </c>
    </row>
    <row r="8" ht="15" customHeight="1" s="54">
      <c r="B8" s="99">
        <f>'Piloni și liste'!B13</f>
        <v/>
      </c>
      <c r="C8" s="95">
        <f>IF('Piloni și liste'!C13="","",'Piloni și liste'!C13)</f>
        <v/>
      </c>
      <c r="D8" s="96">
        <f>COUNTIFS('Bancă de Subiecte'!$D$5:$D$204,B8,'Bancă de Subiecte'!$A$5:$A$204,"&gt;="&amp;MonthStart,'Bancă de Subiecte'!$A$5:$A$204,"&lt;="&amp;MonthEnd)</f>
        <v/>
      </c>
      <c r="E8" s="95">
        <f>IF($D$9=0,"",D8/$D$9)</f>
        <v/>
      </c>
      <c r="F8" s="97">
        <f>IF(OR(E8="",C8=""),"",ROUND((E8-C8)*100,1))</f>
        <v/>
      </c>
    </row>
    <row r="9" ht="15" customHeight="1" s="54">
      <c r="B9" s="100" t="inlineStr">
        <is>
          <t>Total</t>
        </is>
      </c>
      <c r="C9" s="71">
        <f>SUM(C6:C8)</f>
        <v/>
      </c>
      <c r="D9" s="57">
        <f>SUM(D6:D8)</f>
        <v/>
      </c>
      <c r="E9" s="71">
        <f>IF(D9=0,"",SUM(E6:E8))</f>
        <v/>
      </c>
      <c r="F9" s="57" t="n"/>
    </row>
    <row r="10" ht="15" customHeight="1" s="54"/>
    <row r="11"/>
    <row r="12" ht="15" customHeight="1" s="54">
      <c r="B12" s="93" t="inlineStr">
        <is>
          <t>Pe canale</t>
        </is>
      </c>
      <c r="D12" s="93" t="inlineStr">
        <is>
          <t>Pe stadiu de producție</t>
        </is>
      </c>
    </row>
    <row r="13" ht="15" customHeight="1" s="54">
      <c r="B13" s="57" t="inlineStr">
        <is>
          <t>Canal</t>
        </is>
      </c>
      <c r="C13" s="57" t="inlineStr">
        <is>
          <t>Postări</t>
        </is>
      </c>
      <c r="D13" s="57" t="inlineStr">
        <is>
          <t>Stadiu</t>
        </is>
      </c>
      <c r="E13" s="57" t="inlineStr">
        <is>
          <t>Postări</t>
        </is>
      </c>
    </row>
    <row r="14" ht="15" customHeight="1" s="54">
      <c r="B14" s="101">
        <f>'Piloni și liste'!C19</f>
        <v/>
      </c>
      <c r="C14" s="96">
        <f>COUNTIFS('Bancă de Subiecte'!$C$5:$C$204,B14,'Bancă de Subiecte'!$A$5:$A$204,"&gt;="&amp;MonthStart,'Bancă de Subiecte'!$A$5:$A$204,"&lt;="&amp;MonthEnd)</f>
        <v/>
      </c>
      <c r="D14" s="72">
        <f>'Piloni și liste'!D19</f>
        <v/>
      </c>
      <c r="E14" s="96">
        <f>COUNTIFS('Bancă de Subiecte'!$J$5:$J$204,D14,'Bancă de Subiecte'!$A$5:$A$204,"&gt;="&amp;MonthStart,'Bancă de Subiecte'!$A$5:$A$204,"&lt;="&amp;MonthEnd)</f>
        <v/>
      </c>
    </row>
    <row r="15" ht="15" customHeight="1" s="54">
      <c r="B15" s="101">
        <f>'Piloni și liste'!C20</f>
        <v/>
      </c>
      <c r="C15" s="96">
        <f>COUNTIFS('Bancă de Subiecte'!$C$5:$C$204,B15,'Bancă de Subiecte'!$A$5:$A$204,"&gt;="&amp;MonthStart,'Bancă de Subiecte'!$A$5:$A$204,"&lt;="&amp;MonthEnd)</f>
        <v/>
      </c>
      <c r="D15" s="102">
        <f>'Piloni și liste'!D20</f>
        <v/>
      </c>
      <c r="E15" s="96">
        <f>COUNTIFS('Bancă de Subiecte'!$J$5:$J$204,D15,'Bancă de Subiecte'!$A$5:$A$204,"&gt;="&amp;MonthStart,'Bancă de Subiecte'!$A$5:$A$204,"&lt;="&amp;MonthEnd)</f>
        <v/>
      </c>
    </row>
    <row r="16" ht="15" customHeight="1" s="54">
      <c r="B16" s="101">
        <f>'Piloni și liste'!C21</f>
        <v/>
      </c>
      <c r="C16" s="96">
        <f>COUNTIFS('Bancă de Subiecte'!$C$5:$C$204,B16,'Bancă de Subiecte'!$A$5:$A$204,"&gt;="&amp;MonthStart,'Bancă de Subiecte'!$A$5:$A$204,"&lt;="&amp;MonthEnd)</f>
        <v/>
      </c>
      <c r="D16" s="103">
        <f>'Piloni și liste'!D21</f>
        <v/>
      </c>
      <c r="E16" s="96">
        <f>COUNTIFS('Bancă de Subiecte'!$J$5:$J$204,D16,'Bancă de Subiecte'!$A$5:$A$204,"&gt;="&amp;MonthStart,'Bancă de Subiecte'!$A$5:$A$204,"&lt;="&amp;MonthEnd)</f>
        <v/>
      </c>
    </row>
    <row r="17" ht="15" customHeight="1" s="54">
      <c r="B17" s="101">
        <f>'Piloni și liste'!C22</f>
        <v/>
      </c>
      <c r="C17" s="96">
        <f>COUNTIFS('Bancă de Subiecte'!$C$5:$C$204,B17,'Bancă de Subiecte'!$A$5:$A$204,"&gt;="&amp;MonthStart,'Bancă de Subiecte'!$A$5:$A$204,"&lt;="&amp;MonthEnd)</f>
        <v/>
      </c>
      <c r="D17" s="104">
        <f>'Piloni și liste'!D22</f>
        <v/>
      </c>
      <c r="E17" s="96">
        <f>COUNTIFS('Bancă de Subiecte'!$J$5:$J$204,D17,'Bancă de Subiecte'!$A$5:$A$204,"&gt;="&amp;MonthStart,'Bancă de Subiecte'!$A$5:$A$204,"&lt;="&amp;MonthEnd)</f>
        <v/>
      </c>
    </row>
    <row r="18" ht="15" customHeight="1" s="54">
      <c r="B18" s="101">
        <f>'Piloni și liste'!C23</f>
        <v/>
      </c>
      <c r="C18" s="96">
        <f>COUNTIFS('Bancă de Subiecte'!$C$5:$C$204,B18,'Bancă de Subiecte'!$A$5:$A$204,"&gt;="&amp;MonthStart,'Bancă de Subiecte'!$A$5:$A$204,"&lt;="&amp;MonthEnd)</f>
        <v/>
      </c>
    </row>
    <row r="19" ht="15" customHeight="1" s="54">
      <c r="B19" s="101">
        <f>'Piloni și liste'!C24</f>
        <v/>
      </c>
      <c r="C19" s="96">
        <f>COUNTIFS('Bancă de Subiecte'!$C$5:$C$204,B19,'Bancă de Subiecte'!$A$5:$A$204,"&gt;="&amp;MonthStart,'Bancă de Subiecte'!$A$5:$A$204,"&lt;="&amp;MonthEnd)</f>
        <v/>
      </c>
    </row>
    <row r="20" ht="15" customHeight="1" s="54">
      <c r="B20" s="100" t="inlineStr">
        <is>
          <t>Total</t>
        </is>
      </c>
      <c r="C20" s="57">
        <f>SUM(C14:C19)</f>
        <v/>
      </c>
      <c r="D20" s="100" t="inlineStr">
        <is>
          <t>Total</t>
        </is>
      </c>
      <c r="E20" s="57">
        <f>SUM(E14:E19)</f>
        <v/>
      </c>
    </row>
    <row r="21"/>
    <row r="22" ht="15" customHeight="1" s="54">
      <c r="B22" s="93" t="inlineStr">
        <is>
          <t>Măsurarea rezultatelor</t>
        </is>
      </c>
    </row>
    <row r="23" ht="15" customHeight="1" s="54">
      <c r="B23" s="57" t="inlineStr">
        <is>
          <t>Indicator</t>
        </is>
      </c>
      <c r="C23" s="57" t="inlineStr">
        <is>
          <t>Ce măsoară</t>
        </is>
      </c>
      <c r="D23" s="105" t="n"/>
      <c r="E23" s="57" t="inlineStr">
        <is>
          <t>Cum îl calculezi și unde găsești datele</t>
        </is>
      </c>
      <c r="F23" s="105" t="n"/>
    </row>
    <row r="24" ht="48" customHeight="1" s="54">
      <c r="B24" s="106" t="inlineStr">
        <is>
          <t>Rata de respectare a calendarului</t>
        </is>
      </c>
      <c r="C24" s="73" t="inlineStr">
        <is>
          <t>Cât de disciplinat este fluxul de producție</t>
        </is>
      </c>
      <c r="D24" s="105" t="n"/>
      <c r="E24" s="73" t="inlineStr">
        <is>
          <t>Postări publicate la data și ora stabilită ÷ postări planificate; calendarul tău (planificat vs. publicat)</t>
        </is>
      </c>
      <c r="F24" s="105" t="n"/>
    </row>
    <row r="25" ht="48" customHeight="1" s="54">
      <c r="B25" s="106" t="inlineStr">
        <is>
          <t>Interacțiunea medie per postare, pe pilon</t>
        </is>
      </c>
      <c r="C25" s="73" t="inlineStr">
        <is>
          <t>Dacă temele alese răspund problemelor reale ale publicului</t>
        </is>
      </c>
      <c r="D25" s="105" t="n"/>
      <c r="E25" s="73" t="inlineStr">
        <is>
          <t>(Reacții + distribuiri + comentarii) ÷ persoane la care a ajuns postarea; statisticile native ale fiecărei rețele</t>
        </is>
      </c>
      <c r="F25" s="105" t="n"/>
    </row>
    <row r="26" ht="48" customHeight="1" s="54">
      <c r="B26" s="106" t="inlineStr">
        <is>
          <t>Acțiuni din postările de vânzare</t>
        </is>
      </c>
      <c r="C26" s="73" t="inlineStr">
        <is>
          <t>Dacă pilonul comercial aduce rezultate concrete</t>
        </is>
      </c>
      <c r="D26" s="105" t="n"/>
      <c r="E26" s="73" t="inlineStr">
        <is>
          <t>Mesaje directe, clicuri pe link sau descărcări; statisticile rețelelor și linkurile cu UTM</t>
        </is>
      </c>
      <c r="F26" s="105" t="n"/>
    </row>
    <row r="27" ht="36" customHeight="1" s="54"/>
    <row r="28" ht="15" customHeight="1" s="54">
      <c r="B28" s="62" t="inlineStr">
        <is>
          <t>Ritmul și ponderea pilonilor le ajustezi după o lună, pe baza datelor, nu după impresie.</t>
        </is>
      </c>
    </row>
    <row r="29"/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8">
    <mergeCell ref="C24:D24"/>
    <mergeCell ref="E24:F24"/>
    <mergeCell ref="E25:F25"/>
    <mergeCell ref="C25:D25"/>
    <mergeCell ref="E23:F23"/>
    <mergeCell ref="E26:F26"/>
    <mergeCell ref="C26:D26"/>
    <mergeCell ref="C23:D23"/>
  </mergeCells>
  <printOptions horizontalCentered="0" verticalCentered="0" headings="1" gridLines="1" gridLinesSet="1"/>
  <pageMargins left="0.3" right="0.3" top="0.4" bottom="0.4" header="0.511811023622047" footer="0.511811023622047"/>
  <pageSetup orientation="landscape" paperSize="9" scale="100" fitToHeight="1" fitToWidth="1" pageOrder="downThenOver" blackAndWhite="0" draft="0" horizontalDpi="300" verticalDpi="300" copies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orova.vn</dc:creator>
  <dc:title xmlns:dc="http://purl.org/dc/elements/1.1/">Calendar editorial pentru rețele sociale — șablon</dc:title>
  <dc:language xmlns:dc="http://purl.org/dc/elements/1.1/">ro-RO</dc:language>
  <dcterms:created xmlns:dcterms="http://purl.org/dc/terms/" xmlns:xsi="http://www.w3.org/2001/XMLSchema-instance" xsi:type="dcterms:W3CDTF">2026-10-24T19:08:05Z</dcterms:created>
  <dcterms:modified xmlns:dcterms="http://purl.org/dc/terms/" xmlns:xsi="http://www.w3.org/2001/XMLSchema-instance" xsi:type="dcterms:W3CDTF">2026-10-27T19:26:02Z</dcterms:modified>
  <cp:revision>0</cp:revision>
</cp:coreProperties>
</file>