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nehållskalender" sheetId="1" state="visible" r:id="rId3"/>
    <sheet name="Kalender" sheetId="2" state="visible" r:id="rId4"/>
    <sheet name="Roller" sheetId="3" state="visible" r:id="rId5"/>
    <sheet name="Svarsrutin" sheetId="4" state="visible" r:id="rId6"/>
    <sheet name="Sammanfattning" sheetId="5" state="visible" r:id="rId7"/>
    <sheet name="Pelare och listor" sheetId="6" state="visible" r:id="rId8"/>
  </sheets>
  <definedNames>
    <definedName function="false" hidden="false" localSheetId="0" name="_xlnm.Print_Area" vbProcedure="false">Innehållskalender!$A$1:$G$40</definedName>
    <definedName function="false" hidden="false" localSheetId="1" name="_xlnm.Print_Area" vbProcedure="false">Kalender!$A$1:$H$30</definedName>
    <definedName function="false" hidden="false" localSheetId="5" name="_xlnm.Print_Area" vbProcedure="false">'Pelare och listor'!$A$1:$E$27</definedName>
    <definedName function="false" hidden="false" localSheetId="2" name="_xlnm.Print_Area" vbProcedure="false">Roller!$A$1:$E$15</definedName>
    <definedName function="false" hidden="false" localSheetId="4" name="_xlnm.Print_Area" vbProcedure="false">Sammanfattning!$A$1:$F$30</definedName>
    <definedName function="false" hidden="false" localSheetId="3" name="_xlnm.Print_Area" vbProcedure="false">Svarsrutin!$A$1:$D$17</definedName>
    <definedName function="false" hidden="false" name="Channels" vbProcedure="false">'Pelare och listor'!$C$19:$C$24</definedName>
    <definedName function="false" hidden="false" name="Formats" vbProcedure="false">'Pelare och listor'!$B$19:$B$23</definedName>
    <definedName function="false" hidden="false" name="GridStart" vbProcedure="false">'Pelare och listor'!$C$8</definedName>
    <definedName function="false" hidden="false" name="MonthEnd" vbProcedure="false">'Pelare och listor'!$C$7</definedName>
    <definedName function="false" hidden="false" name="MonthStart" vbProcedure="false">'Pelare och listor'!$C$6</definedName>
    <definedName function="false" hidden="false" name="Pillars" vbProcedure="false">'Pelare och listor'!$B$11:$B$14</definedName>
    <definedName function="false" hidden="false" name="PillarTargets" vbProcedure="false">'Pelare och listor'!$C$11:$C$14</definedName>
    <definedName function="false" hidden="false" name="SelMonth" vbProcedure="false">'Pelare och listor'!$C$4</definedName>
    <definedName function="false" hidden="false" name="SelYear" vbProcedure="false">'Pelare och listor'!$C$5</definedName>
    <definedName function="false" hidden="false" name="Statuses" vbProcedure="false">'Pelare och listor'!$D$19:$D$23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<sst xmlns="http://schemas.openxmlformats.org/spreadsheetml/2006/main" count="219" uniqueCount="160">
  <si>
    <t xml:space="preserve">Innehållskalender</t>
  </si>
  <si>
    <t xml:space="preserve">En rad = ett inlägg. Kanal, Innehållspelare och Status väljs i listan; flera kanaler skriver du med kommatecken. Varje rad har två namn: Ansvarig skriver, Granskare granskar. Datum: ÅÅÅÅ-MM-DD.</t>
  </si>
  <si>
    <t xml:space="preserve">Hypotetiskt exempel — orova.vn</t>
  </si>
  <si>
    <t xml:space="preserve">Datum</t>
  </si>
  <si>
    <t xml:space="preserve">Kanal</t>
  </si>
  <si>
    <t xml:space="preserve">Innehållspelare</t>
  </si>
  <si>
    <t xml:space="preserve">Arbetsrubrik och format</t>
  </si>
  <si>
    <t xml:space="preserve">Ansvarig</t>
  </si>
  <si>
    <t xml:space="preserve">Granskare</t>
  </si>
  <si>
    <t xml:space="preserve">Status</t>
  </si>
  <si>
    <t xml:space="preserve">LinkedIn</t>
  </si>
  <si>
    <t xml:space="preserve">Kunskap</t>
  </si>
  <si>
    <t xml:space="preserve">Tre vanliga misstag vid val av affärssystem (karusell)</t>
  </si>
  <si>
    <t xml:space="preserve">Sara</t>
  </si>
  <si>
    <t xml:space="preserve">Erik</t>
  </si>
  <si>
    <t xml:space="preserve">Godkänt</t>
  </si>
  <si>
    <t xml:space="preserve">Instagram, Facebook</t>
  </si>
  <si>
    <t xml:space="preserve">Bakom kulisserna</t>
  </si>
  <si>
    <t xml:space="preserve">Så förbereder vi veckans leveranser (kortvideo)</t>
  </si>
  <si>
    <t xml:space="preserve">Granskas</t>
  </si>
  <si>
    <t xml:space="preserve">Kundberättelse</t>
  </si>
  <si>
    <t xml:space="preserve">Så förenklade vi rapporteringen för en kund (text och bild, kunden har godkänt)</t>
  </si>
  <si>
    <t xml:space="preserve">Maja</t>
  </si>
  <si>
    <t xml:space="preserve">Utkast</t>
  </si>
  <si>
    <t xml:space="preserve">LinkedIn, Facebook</t>
  </si>
  <si>
    <t xml:space="preserve">En enkel checklista inför månadsbokslutet (bild)</t>
  </si>
  <si>
    <t xml:space="preserve">Idé</t>
  </si>
  <si>
    <t xml:space="preserve">LinkedIn, Instagram, Facebook</t>
  </si>
  <si>
    <t xml:space="preserve">Erbjudande</t>
  </si>
  <si>
    <t xml:space="preserve">Boka ett kort rådgivningssamtal (bild)</t>
  </si>
  <si>
    <t xml:space="preserve">Instagram</t>
  </si>
  <si>
    <t xml:space="preserve">Möt en av våra specialister (bildgalleri)</t>
  </si>
  <si>
    <t xml:space="preserve">Fylls i automatiskt från fliken Innehållskalender (dagens första inlägg; (+1) = fler inlägg samma dag). Byt månad och år på fliken Pelare och listor.</t>
  </si>
  <si>
    <t xml:space="preserve">Pelare:</t>
  </si>
  <si>
    <t xml:space="preserve">Vecka</t>
  </si>
  <si>
    <t xml:space="preserve">Måndag</t>
  </si>
  <si>
    <t xml:space="preserve">Tisdag</t>
  </si>
  <si>
    <t xml:space="preserve">Onsdag</t>
  </si>
  <si>
    <t xml:space="preserve">Torsdag</t>
  </si>
  <si>
    <t xml:space="preserve">Fredag</t>
  </si>
  <si>
    <t xml:space="preserve">Lördag</t>
  </si>
  <si>
    <t xml:space="preserve">Söndag</t>
  </si>
  <si>
    <t xml:space="preserve">Pelare</t>
  </si>
  <si>
    <t xml:space="preserve">Arbetsrubrik</t>
  </si>
  <si>
    <t xml:space="preserve">Roller</t>
  </si>
  <si>
    <t xml:space="preserve">Steg 5. Skriv ett namn i varje gul cell. I ett litet företag kan samma person ha flera roller, men samma person bör inte både skriva och granska samma inlägg.</t>
  </si>
  <si>
    <t xml:space="preserve">Roll</t>
  </si>
  <si>
    <t xml:space="preserve">Vad rollen gör</t>
  </si>
  <si>
    <t xml:space="preserve">Passar ofta</t>
  </si>
  <si>
    <t xml:space="preserve">Vad som händer om rollen saknas</t>
  </si>
  <si>
    <t xml:space="preserve">Namn (fyll i)</t>
  </si>
  <si>
    <t xml:space="preserve">Ansvarig för kanalerna</t>
  </si>
  <si>
    <t xml:space="preserve">Äger kalendern, prioriterar och har sista ordet</t>
  </si>
  <si>
    <t xml:space="preserve">Ägaren eller marknadsansvarig</t>
  </si>
  <si>
    <t xml:space="preserve">Ingen fattar beslut, och planen glider</t>
  </si>
  <si>
    <t xml:space="preserve">Skribent</t>
  </si>
  <si>
    <t xml:space="preserve">Skriver utkast och tar fram bild eller video</t>
  </si>
  <si>
    <t xml:space="preserve">Den som kan ämnet bäst</t>
  </si>
  <si>
    <t xml:space="preserve">Inläggen blir allmänna och saknar substans</t>
  </si>
  <si>
    <t xml:space="preserve">Faktagranskare</t>
  </si>
  <si>
    <t xml:space="preserve">Kontrollerar sakuppgifter, priser och namn</t>
  </si>
  <si>
    <t xml:space="preserve">En kollega nära kunden eller produkten</t>
  </si>
  <si>
    <t xml:space="preserve">Felaktiga uppgifter når kunderna</t>
  </si>
  <si>
    <t xml:space="preserve">Godkännare</t>
  </si>
  <si>
    <t xml:space="preserve">Säger ja eller nej till känsliga inlägg</t>
  </si>
  <si>
    <t xml:space="preserve">Ledningen vid behov</t>
  </si>
  <si>
    <t xml:space="preserve">Känsliga ämnen publiceras utan förankring</t>
  </si>
  <si>
    <t xml:space="preserve">Svarsansvarig</t>
  </si>
  <si>
    <t xml:space="preserve">Bevakar kommentarer och meddelanden</t>
  </si>
  <si>
    <t xml:space="preserve">Kundtjänst eller säljare</t>
  </si>
  <si>
    <t xml:space="preserve">Frågor blir obesvarade i flera dagar</t>
  </si>
  <si>
    <t xml:space="preserve">Gräns för godkännande (en mening)</t>
  </si>
  <si>
    <t xml:space="preserve">Exempel på formulering: inlägg som nämner en kund, ett pris, en medarbetare eller ett känsligt samhällsämne går alltid via godkännaren.</t>
  </si>
  <si>
    <t xml:space="preserve">Bilder på medarbetare och kunder kräver att personerna har sagt ja till att synas. Spara bekräftelsen tillsammans med bildfilen.</t>
  </si>
  <si>
    <t xml:space="preserve">Svarsrutin</t>
  </si>
  <si>
    <t xml:space="preserve">Steg 6. Hur olika typer av kommentarer hanteras. De gula raderna är till för era egna typer av kommentarer.</t>
  </si>
  <si>
    <t xml:space="preserve">Typ av kommentar</t>
  </si>
  <si>
    <t xml:space="preserve">Vem svarar</t>
  </si>
  <si>
    <t xml:space="preserve">Hur du svarar</t>
  </si>
  <si>
    <t xml:space="preserve">Undvik</t>
  </si>
  <si>
    <t xml:space="preserve">Fråga om produkt eller tjänst</t>
  </si>
  <si>
    <t xml:space="preserve">Svara konkret och hänvisa vidare om frågan kräver detaljer</t>
  </si>
  <si>
    <t xml:space="preserve">Att bara skriva "skicka ett meddelande" utan att svara alls</t>
  </si>
  <si>
    <t xml:space="preserve">Beröm eller tack</t>
  </si>
  <si>
    <t xml:space="preserve">Tacka personligt och gärna med en detalj från kommentaren</t>
  </si>
  <si>
    <t xml:space="preserve">Standardfraser som kopieras till alla</t>
  </si>
  <si>
    <t xml:space="preserve">Klagomål</t>
  </si>
  <si>
    <t xml:space="preserve">Erkänn problemet offentligt, flytta detaljerna till ett privat samtal</t>
  </si>
  <si>
    <t xml:space="preserve">Att radera kritik som är saklig</t>
  </si>
  <si>
    <t xml:space="preserve">Fråga som kräver personuppgifter eller ordernummer</t>
  </si>
  <si>
    <t xml:space="preserve">Be personen höra av sig privat, be aldrig om uppgifterna i en öppen tråd</t>
  </si>
  <si>
    <t xml:space="preserve">Att diskutera personliga uppgifter offentligt</t>
  </si>
  <si>
    <t xml:space="preserve">Uppenbart skräp eller trakasserier</t>
  </si>
  <si>
    <t xml:space="preserve">Dölj eller ta bort enligt plattformens regler och er egen policy</t>
  </si>
  <si>
    <t xml:space="preserve">Att gå in i en diskussion</t>
  </si>
  <si>
    <t xml:space="preserve">När bevakas kommentarer?</t>
  </si>
  <si>
    <t xml:space="preserve">Vem tar över vid semester?</t>
  </si>
  <si>
    <t xml:space="preserve">Gå igenom veckans schemalagda inlägg varje måndag och pausa det som blivit olämpligt (ändra Status på fliken Innehållskalender).</t>
  </si>
  <si>
    <t xml:space="preserve">Innehållspelare (inlägg i vald månad)</t>
  </si>
  <si>
    <t xml:space="preserve">Mål</t>
  </si>
  <si>
    <t xml:space="preserve">Antal inlägg</t>
  </si>
  <si>
    <t xml:space="preserve">Faktisk andel</t>
  </si>
  <si>
    <t xml:space="preserve">Avvikelse (procentenheter)</t>
  </si>
  <si>
    <t xml:space="preserve">Summa</t>
  </si>
  <si>
    <t xml:space="preserve">Per kanal</t>
  </si>
  <si>
    <t xml:space="preserve">Per status</t>
  </si>
  <si>
    <t xml:space="preserve">Antal</t>
  </si>
  <si>
    <t xml:space="preserve">Summa kanalposter</t>
  </si>
  <si>
    <t xml:space="preserve">Ett inlägg i flera kanaler räknas i varje kanal, så summan kan bli större än antalet inlägg.</t>
  </si>
  <si>
    <t xml:space="preserve">Hur du mäter resultatet</t>
  </si>
  <si>
    <t xml:space="preserve">Vad du följer</t>
  </si>
  <si>
    <t xml:space="preserve">Var du hittar det</t>
  </si>
  <si>
    <t xml:space="preserve">Hur du läser det</t>
  </si>
  <si>
    <t xml:space="preserve">Interaktioner per inlägg (kommentarer, delningar, sparningar)</t>
  </si>
  <si>
    <t xml:space="preserve">Plattformens statistik för företagssidan</t>
  </si>
  <si>
    <t xml:space="preserve">Jämför pelarna med varandra: vilka ämnen väcker frågor?</t>
  </si>
  <si>
    <t xml:space="preserve">Kommentarernas innehåll</t>
  </si>
  <si>
    <t xml:space="preserve">Kommentarsfälten</t>
  </si>
  <si>
    <t xml:space="preserve">Frågor som återkommer blir nya inlägg eller svar på webbplatsen</t>
  </si>
  <si>
    <t xml:space="preserve">Besök till webbplatsen från sociala kanaler</t>
  </si>
  <si>
    <t xml:space="preserve">Ert webbanalysverktyg</t>
  </si>
  <si>
    <t xml:space="preserve">Ser du besök på de sidor inläggen länkar till?</t>
  </si>
  <si>
    <t xml:space="preserve">Förfrågningar som nämner sociala medier</t>
  </si>
  <si>
    <t xml:space="preserve">Mejl, samtal, kontaktformulär</t>
  </si>
  <si>
    <t xml:space="preserve">Fråga nya kunder var de hittade er och notera svaret</t>
  </si>
  <si>
    <t xml:space="preserve">Följsamhet till rutinen</t>
  </si>
  <si>
    <t xml:space="preserve">Statuskolumnen i kalendern</t>
  </si>
  <si>
    <t xml:space="preserve">Gick planerade inlägg ut, och blev kommentarer besvarade?</t>
  </si>
  <si>
    <t xml:space="preserve">Utvärdera inte dag för dag. Gör en kort genomgång varje månad och jämför främst med er själva över tid.</t>
  </si>
  <si>
    <t xml:space="preserve">Innehållspelare och listor</t>
  </si>
  <si>
    <t xml:space="preserve">Välj månad och år här: flikarna Kalender och Sammanfattning uppdateras automatiskt. Bara de gula cellerna går att ändra.</t>
  </si>
  <si>
    <t xml:space="preserve">Månad</t>
  </si>
  <si>
    <t xml:space="preserve">År</t>
  </si>
  <si>
    <t xml:space="preserve">Månadens första dag</t>
  </si>
  <si>
    <t xml:space="preserve">Månadens sista dag</t>
  </si>
  <si>
    <t xml:space="preserve">Kalenderns start (måndag)</t>
  </si>
  <si>
    <t xml:space="preserve">Mål (fyll i)</t>
  </si>
  <si>
    <t xml:space="preserve">Färg</t>
  </si>
  <si>
    <t xml:space="preserve">Exempel på rubrik</t>
  </si>
  <si>
    <t xml:space="preserve">Blå</t>
  </si>
  <si>
    <t xml:space="preserve">Tre vanliga misstag vid val av affärssystem</t>
  </si>
  <si>
    <t xml:space="preserve">Grön</t>
  </si>
  <si>
    <t xml:space="preserve">Så förbereder vi veckans leveranser</t>
  </si>
  <si>
    <t xml:space="preserve">Orange</t>
  </si>
  <si>
    <t xml:space="preserve">Så förenklade vi rapporteringen för en kund</t>
  </si>
  <si>
    <t xml:space="preserve">Lila</t>
  </si>
  <si>
    <t xml:space="preserve">Boka ett kort rådgivningssamtal</t>
  </si>
  <si>
    <t xml:space="preserve">Mål (fyll i): skriv en egen andel per pelare om ni vill ha en (summa 100 %). Sammanfattning jämför den med den faktiska andelen. Lämna tomt om ni inte vill styra efter andel.</t>
  </si>
  <si>
    <t xml:space="preserve">Format</t>
  </si>
  <si>
    <t xml:space="preserve">Karusell</t>
  </si>
  <si>
    <t xml:space="preserve">Kortvideo</t>
  </si>
  <si>
    <t xml:space="preserve">Text och bild</t>
  </si>
  <si>
    <t xml:space="preserve">Facebook</t>
  </si>
  <si>
    <t xml:space="preserve">Bild</t>
  </si>
  <si>
    <t xml:space="preserve">Threads</t>
  </si>
  <si>
    <t xml:space="preserve">Bildgalleri</t>
  </si>
  <si>
    <t xml:space="preserve">TikTok</t>
  </si>
  <si>
    <t xml:space="preserve">Schemalagt</t>
  </si>
  <si>
    <t xml:space="preserve">YouTube</t>
  </si>
  <si>
    <t xml:space="preserve">Listorna Kanal och Status styr rullgardinerna på fliken Innehållskalender. Format skriver du inom parentes i kolumnen Arbetsrubrik och format. Byt eller lägg till namn här.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</si>
</sst>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&quot;-&quot;mm&quot;-&quot;dd"/>
    <numFmt numFmtId="166" formatCode="d"/>
    <numFmt numFmtId="167" formatCode="0\ %"/>
    <numFmt numFmtId="168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8DC"/>
        <bgColor rgb="FFFFF2CC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9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8" type="wholeTable"/>
      <tableStyleElement dxfId="19" type="firstColumnStripe"/>
      <tableStyleElement dxfId="20" type="firstRowStripe"/>
      <tableStyleElement dxfId="21" type="lastColumn"/>
      <tableStyleElement dxfId="22" type="firstColumn"/>
      <tableStyleElement dxfId="23" type="headerRow"/>
      <tableStyleElement dxfId="24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G40" headerRowCount="1" totalsRowCount="0" totalsRowShown="0">
  <autoFilter ref="A4:G40"/>
  <tableColumns count="7">
    <tableColumn id="1" name="Datum"/>
    <tableColumn id="2" name="Kanal"/>
    <tableColumn id="3" name="Innehållspelare"/>
    <tableColumn id="4" name="Arbetsrubrik och format"/>
    <tableColumn id="5" name="Ansvarig"/>
    <tableColumn id="6" name="Granskare"/>
    <tableColumn id="7" name="Statu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58"/>
    <col collapsed="false" customWidth="true" hidden="false" outlineLevel="0" max="6" min="5" style="0" width="13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customFormat="false" ht="31.5" hidden="false" customHeight="true" outlineLevel="0" collapsed="false">
      <c r="A5" s="5" t="n">
        <v>46329</v>
      </c>
      <c r="B5" s="6" t="s">
        <v>10</v>
      </c>
      <c r="C5" s="7" t="s">
        <v>11</v>
      </c>
      <c r="D5" s="6" t="s">
        <v>12</v>
      </c>
      <c r="E5" s="7" t="s">
        <v>13</v>
      </c>
      <c r="F5" s="7" t="s">
        <v>14</v>
      </c>
      <c r="G5" s="7" t="s">
        <v>15</v>
      </c>
    </row>
    <row r="6" customFormat="false" ht="31.5" hidden="false" customHeight="true" outlineLevel="0" collapsed="false">
      <c r="A6" s="5" t="n">
        <v>46331</v>
      </c>
      <c r="B6" s="6" t="s">
        <v>16</v>
      </c>
      <c r="C6" s="7" t="s">
        <v>17</v>
      </c>
      <c r="D6" s="6" t="s">
        <v>18</v>
      </c>
      <c r="E6" s="7" t="s">
        <v>14</v>
      </c>
      <c r="F6" s="7" t="s">
        <v>13</v>
      </c>
      <c r="G6" s="7" t="s">
        <v>19</v>
      </c>
    </row>
    <row r="7" customFormat="false" ht="31.5" hidden="false" customHeight="true" outlineLevel="0" collapsed="false">
      <c r="A7" s="5" t="n">
        <v>46336</v>
      </c>
      <c r="B7" s="6" t="s">
        <v>10</v>
      </c>
      <c r="C7" s="7" t="s">
        <v>20</v>
      </c>
      <c r="D7" s="6" t="s">
        <v>21</v>
      </c>
      <c r="E7" s="7" t="s">
        <v>13</v>
      </c>
      <c r="F7" s="7" t="s">
        <v>22</v>
      </c>
      <c r="G7" s="7" t="s">
        <v>23</v>
      </c>
    </row>
    <row r="8" customFormat="false" ht="31.5" hidden="false" customHeight="true" outlineLevel="0" collapsed="false">
      <c r="A8" s="5" t="n">
        <v>46338</v>
      </c>
      <c r="B8" s="6" t="s">
        <v>24</v>
      </c>
      <c r="C8" s="7" t="s">
        <v>11</v>
      </c>
      <c r="D8" s="6" t="s">
        <v>25</v>
      </c>
      <c r="E8" s="7" t="s">
        <v>22</v>
      </c>
      <c r="F8" s="7" t="s">
        <v>14</v>
      </c>
      <c r="G8" s="7" t="s">
        <v>26</v>
      </c>
    </row>
    <row r="9" customFormat="false" ht="31.5" hidden="false" customHeight="true" outlineLevel="0" collapsed="false">
      <c r="A9" s="5" t="n">
        <v>46343</v>
      </c>
      <c r="B9" s="6" t="s">
        <v>27</v>
      </c>
      <c r="C9" s="7" t="s">
        <v>28</v>
      </c>
      <c r="D9" s="6" t="s">
        <v>29</v>
      </c>
      <c r="E9" s="7" t="s">
        <v>14</v>
      </c>
      <c r="F9" s="7" t="s">
        <v>22</v>
      </c>
      <c r="G9" s="7" t="s">
        <v>26</v>
      </c>
    </row>
    <row r="10" customFormat="false" ht="31.5" hidden="false" customHeight="true" outlineLevel="0" collapsed="false">
      <c r="A10" s="5" t="n">
        <v>46345</v>
      </c>
      <c r="B10" s="6" t="s">
        <v>30</v>
      </c>
      <c r="C10" s="7" t="s">
        <v>17</v>
      </c>
      <c r="D10" s="6" t="s">
        <v>31</v>
      </c>
      <c r="E10" s="7" t="s">
        <v>22</v>
      </c>
      <c r="F10" s="7" t="s">
        <v>13</v>
      </c>
      <c r="G10" s="7" t="s">
        <v>26</v>
      </c>
    </row>
    <row r="11" customFormat="false" ht="21.75" hidden="false" customHeight="true" outlineLevel="0" collapsed="false">
      <c r="A11" s="5"/>
      <c r="B11" s="6"/>
      <c r="C11" s="7"/>
      <c r="D11" s="6"/>
      <c r="E11" s="7"/>
      <c r="F11" s="7"/>
      <c r="G11" s="7"/>
    </row>
    <row r="12" customFormat="false" ht="21.75" hidden="false" customHeight="true" outlineLevel="0" collapsed="false">
      <c r="A12" s="5"/>
      <c r="B12" s="6"/>
      <c r="C12" s="7"/>
      <c r="D12" s="6"/>
      <c r="E12" s="7"/>
      <c r="F12" s="7"/>
      <c r="G12" s="7"/>
    </row>
    <row r="13" customFormat="false" ht="21.75" hidden="false" customHeight="true" outlineLevel="0" collapsed="false">
      <c r="A13" s="5"/>
      <c r="B13" s="6"/>
      <c r="C13" s="7"/>
      <c r="D13" s="6"/>
      <c r="E13" s="7"/>
      <c r="F13" s="7"/>
      <c r="G13" s="7"/>
    </row>
    <row r="14" customFormat="false" ht="21.75" hidden="false" customHeight="true" outlineLevel="0" collapsed="false">
      <c r="A14" s="5"/>
      <c r="B14" s="6"/>
      <c r="C14" s="7"/>
      <c r="D14" s="6"/>
      <c r="E14" s="7"/>
      <c r="F14" s="7"/>
      <c r="G14" s="7"/>
    </row>
    <row r="15" customFormat="false" ht="21.75" hidden="false" customHeight="true" outlineLevel="0" collapsed="false">
      <c r="A15" s="5"/>
      <c r="B15" s="6"/>
      <c r="C15" s="7"/>
      <c r="D15" s="6"/>
      <c r="E15" s="7"/>
      <c r="F15" s="7"/>
      <c r="G15" s="7"/>
    </row>
    <row r="16" customFormat="false" ht="21.75" hidden="false" customHeight="true" outlineLevel="0" collapsed="false">
      <c r="A16" s="5"/>
      <c r="B16" s="6"/>
      <c r="C16" s="7"/>
      <c r="D16" s="6"/>
      <c r="E16" s="7"/>
      <c r="F16" s="7"/>
      <c r="G16" s="7"/>
    </row>
    <row r="17" customFormat="false" ht="21.75" hidden="false" customHeight="true" outlineLevel="0" collapsed="false">
      <c r="A17" s="5"/>
      <c r="B17" s="6"/>
      <c r="C17" s="7"/>
      <c r="D17" s="6"/>
      <c r="E17" s="7"/>
      <c r="F17" s="7"/>
      <c r="G17" s="7"/>
    </row>
    <row r="18" customFormat="false" ht="21.75" hidden="false" customHeight="true" outlineLevel="0" collapsed="false">
      <c r="A18" s="5"/>
      <c r="B18" s="6"/>
      <c r="C18" s="7"/>
      <c r="D18" s="6"/>
      <c r="E18" s="7"/>
      <c r="F18" s="7"/>
      <c r="G18" s="7"/>
    </row>
    <row r="19" customFormat="false" ht="21.75" hidden="false" customHeight="true" outlineLevel="0" collapsed="false">
      <c r="A19" s="5"/>
      <c r="B19" s="6"/>
      <c r="C19" s="7"/>
      <c r="D19" s="6"/>
      <c r="E19" s="7"/>
      <c r="F19" s="7"/>
      <c r="G19" s="7"/>
    </row>
    <row r="20" customFormat="false" ht="21.75" hidden="false" customHeight="true" outlineLevel="0" collapsed="false">
      <c r="A20" s="5"/>
      <c r="B20" s="6"/>
      <c r="C20" s="7"/>
      <c r="D20" s="6"/>
      <c r="E20" s="7"/>
      <c r="F20" s="7"/>
      <c r="G20" s="7"/>
    </row>
    <row r="21" customFormat="false" ht="21.75" hidden="false" customHeight="true" outlineLevel="0" collapsed="false">
      <c r="A21" s="5"/>
      <c r="B21" s="6"/>
      <c r="C21" s="7"/>
      <c r="D21" s="6"/>
      <c r="E21" s="7"/>
      <c r="F21" s="7"/>
      <c r="G21" s="7"/>
    </row>
    <row r="22" customFormat="false" ht="21.75" hidden="false" customHeight="true" outlineLevel="0" collapsed="false">
      <c r="A22" s="5"/>
      <c r="B22" s="6"/>
      <c r="C22" s="7"/>
      <c r="D22" s="6"/>
      <c r="E22" s="7"/>
      <c r="F22" s="7"/>
      <c r="G22" s="7"/>
    </row>
    <row r="23" customFormat="false" ht="21.75" hidden="false" customHeight="true" outlineLevel="0" collapsed="false">
      <c r="A23" s="5"/>
      <c r="B23" s="6"/>
      <c r="C23" s="7"/>
      <c r="D23" s="6"/>
      <c r="E23" s="7"/>
      <c r="F23" s="7"/>
      <c r="G23" s="7"/>
    </row>
    <row r="24" customFormat="false" ht="21.75" hidden="false" customHeight="true" outlineLevel="0" collapsed="false">
      <c r="A24" s="5"/>
      <c r="B24" s="6"/>
      <c r="C24" s="7"/>
      <c r="D24" s="6"/>
      <c r="E24" s="7"/>
      <c r="F24" s="7"/>
      <c r="G24" s="7"/>
    </row>
    <row r="25" customFormat="false" ht="21.75" hidden="false" customHeight="true" outlineLevel="0" collapsed="false">
      <c r="A25" s="5"/>
      <c r="B25" s="6"/>
      <c r="C25" s="7"/>
      <c r="D25" s="6"/>
      <c r="E25" s="7"/>
      <c r="F25" s="7"/>
      <c r="G25" s="7"/>
    </row>
    <row r="26" customFormat="false" ht="21.75" hidden="false" customHeight="true" outlineLevel="0" collapsed="false">
      <c r="A26" s="5"/>
      <c r="B26" s="6"/>
      <c r="C26" s="7"/>
      <c r="D26" s="6"/>
      <c r="E26" s="7"/>
      <c r="F26" s="7"/>
      <c r="G26" s="7"/>
    </row>
    <row r="27" customFormat="false" ht="21.75" hidden="false" customHeight="true" outlineLevel="0" collapsed="false">
      <c r="A27" s="5"/>
      <c r="B27" s="6"/>
      <c r="C27" s="7"/>
      <c r="D27" s="6"/>
      <c r="E27" s="7"/>
      <c r="F27" s="7"/>
      <c r="G27" s="7"/>
    </row>
    <row r="28" customFormat="false" ht="21.75" hidden="false" customHeight="true" outlineLevel="0" collapsed="false">
      <c r="A28" s="5"/>
      <c r="B28" s="6"/>
      <c r="C28" s="7"/>
      <c r="D28" s="6"/>
      <c r="E28" s="7"/>
      <c r="F28" s="7"/>
      <c r="G28" s="7"/>
    </row>
    <row r="29" customFormat="false" ht="21.75" hidden="false" customHeight="true" outlineLevel="0" collapsed="false">
      <c r="A29" s="5"/>
      <c r="B29" s="6"/>
      <c r="C29" s="7"/>
      <c r="D29" s="6"/>
      <c r="E29" s="7"/>
      <c r="F29" s="7"/>
      <c r="G29" s="7"/>
    </row>
    <row r="30" customFormat="false" ht="21.75" hidden="false" customHeight="true" outlineLevel="0" collapsed="false">
      <c r="A30" s="5"/>
      <c r="B30" s="6"/>
      <c r="C30" s="7"/>
      <c r="D30" s="6"/>
      <c r="E30" s="7"/>
      <c r="F30" s="7"/>
      <c r="G30" s="7"/>
    </row>
    <row r="31" customFormat="false" ht="21.75" hidden="false" customHeight="true" outlineLevel="0" collapsed="false">
      <c r="A31" s="5"/>
      <c r="B31" s="6"/>
      <c r="C31" s="7"/>
      <c r="D31" s="6"/>
      <c r="E31" s="7"/>
      <c r="F31" s="7"/>
      <c r="G31" s="7"/>
    </row>
    <row r="32" customFormat="false" ht="21.75" hidden="false" customHeight="true" outlineLevel="0" collapsed="false">
      <c r="A32" s="5"/>
      <c r="B32" s="6"/>
      <c r="C32" s="7"/>
      <c r="D32" s="6"/>
      <c r="E32" s="7"/>
      <c r="F32" s="7"/>
      <c r="G32" s="7"/>
    </row>
    <row r="33" customFormat="false" ht="21.75" hidden="false" customHeight="true" outlineLevel="0" collapsed="false">
      <c r="A33" s="5"/>
      <c r="B33" s="6"/>
      <c r="C33" s="7"/>
      <c r="D33" s="6"/>
      <c r="E33" s="7"/>
      <c r="F33" s="7"/>
      <c r="G33" s="7"/>
    </row>
    <row r="34" customFormat="false" ht="21.75" hidden="false" customHeight="true" outlineLevel="0" collapsed="false">
      <c r="A34" s="5"/>
      <c r="B34" s="6"/>
      <c r="C34" s="7"/>
      <c r="D34" s="6"/>
      <c r="E34" s="7"/>
      <c r="F34" s="7"/>
      <c r="G34" s="7"/>
    </row>
    <row r="35" customFormat="false" ht="21.75" hidden="false" customHeight="true" outlineLevel="0" collapsed="false">
      <c r="A35" s="5"/>
      <c r="B35" s="6"/>
      <c r="C35" s="7"/>
      <c r="D35" s="6"/>
      <c r="E35" s="7"/>
      <c r="F35" s="7"/>
      <c r="G35" s="7"/>
    </row>
    <row r="36" customFormat="false" ht="21.75" hidden="false" customHeight="true" outlineLevel="0" collapsed="false">
      <c r="A36" s="5"/>
      <c r="B36" s="6"/>
      <c r="C36" s="7"/>
      <c r="D36" s="6"/>
      <c r="E36" s="7"/>
      <c r="F36" s="7"/>
      <c r="G36" s="7"/>
    </row>
    <row r="37" customFormat="false" ht="21.75" hidden="false" customHeight="true" outlineLevel="0" collapsed="false">
      <c r="A37" s="5"/>
      <c r="B37" s="6"/>
      <c r="C37" s="7"/>
      <c r="D37" s="6"/>
      <c r="E37" s="7"/>
      <c r="F37" s="7"/>
      <c r="G37" s="7"/>
    </row>
    <row r="38" customFormat="false" ht="21.75" hidden="false" customHeight="true" outlineLevel="0" collapsed="false">
      <c r="A38" s="5"/>
      <c r="B38" s="6"/>
      <c r="C38" s="7"/>
      <c r="D38" s="6"/>
      <c r="E38" s="7"/>
      <c r="F38" s="7"/>
      <c r="G38" s="7"/>
    </row>
    <row r="39" customFormat="false" ht="21.75" hidden="false" customHeight="true" outlineLevel="0" collapsed="false">
      <c r="A39" s="5"/>
      <c r="B39" s="6"/>
      <c r="C39" s="7"/>
      <c r="D39" s="6"/>
      <c r="E39" s="7"/>
      <c r="F39" s="7"/>
      <c r="G39" s="7"/>
    </row>
    <row r="40" customFormat="false" ht="21.75" hidden="false" customHeight="true" outlineLevel="0" collapsed="false">
      <c r="A40" s="5"/>
      <c r="B40" s="6"/>
      <c r="C40" s="7"/>
      <c r="D40" s="6"/>
      <c r="E40" s="7"/>
      <c r="F40" s="7"/>
      <c r="G40" s="7"/>
    </row>
  </sheetData>
  <conditionalFormatting sqref="C5:C204">
    <cfRule type="expression" priority="2" aboveAverage="0" equalAverage="0" bottom="0" percent="0" rank="0" text="" dxfId="9">
      <formula>AND(C5&lt;&gt;"",C5=INDEX(Pillars,1))</formula>
    </cfRule>
    <cfRule type="expression" priority="3" aboveAverage="0" equalAverage="0" bottom="0" percent="0" rank="0" text="" dxfId="10">
      <formula>AND(C5&lt;&gt;"",C5=INDEX(Pillars,2))</formula>
    </cfRule>
    <cfRule type="expression" priority="4" aboveAverage="0" equalAverage="0" bottom="0" percent="0" rank="0" text="" dxfId="11">
      <formula>AND(C5&lt;&gt;"",C5=INDEX(Pillars,3))</formula>
    </cfRule>
    <cfRule type="expression" priority="5" aboveAverage="0" equalAverage="0" bottom="0" percent="0" rank="0" text="" dxfId="12">
      <formula>AND(C5&lt;&gt;"",C5=INDEX(Pillars,4))</formula>
    </cfRule>
  </conditionalFormatting>
  <conditionalFormatting sqref="G5:G204">
    <cfRule type="expression" priority="6" aboveAverage="0" equalAverage="0" bottom="0" percent="0" rank="0" text="" dxfId="13">
      <formula>AND(G5&lt;&gt;"",G5=INDEX(Statuses,1))</formula>
    </cfRule>
    <cfRule type="expression" priority="7" aboveAverage="0" equalAverage="0" bottom="0" percent="0" rank="0" text="" dxfId="14">
      <formula>AND(G5&lt;&gt;"",G5=INDEX(Statuses,2))</formula>
    </cfRule>
    <cfRule type="expression" priority="8" aboveAverage="0" equalAverage="0" bottom="0" percent="0" rank="0" text="" dxfId="15">
      <formula>AND(G5&lt;&gt;"",G5=INDEX(Statuses,3))</formula>
    </cfRule>
    <cfRule type="expression" priority="9" aboveAverage="0" equalAverage="0" bottom="0" percent="0" rank="0" text="" dxfId="10">
      <formula>AND(G5&lt;&gt;"",G5=INDEX(Statuses,4))</formula>
    </cfRule>
    <cfRule type="expression" priority="10" aboveAverage="0" equalAverage="0" bottom="0" percent="0" rank="0" text="" dxfId="16">
      <formula>AND(G5&lt;&gt;"",G5=INDEX(Statuses,5))</formula>
    </cfRule>
  </conditionalFormatting>
  <dataValidations count="4">
    <dataValidation allowBlank="true" errorStyle="warning" operator="between" showDropDown="false" showErrorMessage="false" showInputMessage="false" sqref="B5:B204" type="list">
      <formula1>Channels</formula1>
      <formula2>0</formula2>
    </dataValidation>
    <dataValidation allowBlank="true" errorStyle="stop" operator="between" showDropDown="false" showErrorMessage="false" showInputMessage="false" sqref="C5:C204" type="list">
      <formula1>Pillars</formula1>
      <formula2>0</formula2>
    </dataValidation>
    <dataValidation allowBlank="true" errorStyle="stop" operator="between" showDropDown="false" showErrorMessage="false" showInputMessage="false" sqref="G5:G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"Kalender — "&amp;CHOOSE(SelMonth,"januari","februari","mars","april","maj","juni","juli","augusti","september","oktober","november","december")&amp;" "&amp;SelYear</f>
        <v>Kalender — november 2026</v>
      </c>
    </row>
    <row r="2" customFormat="false" ht="15" hidden="false" customHeight="false" outlineLevel="0" collapsed="false">
      <c r="A2" s="2" t="s">
        <v>32</v>
      </c>
    </row>
    <row r="3" customFormat="false" ht="15" hidden="false" customHeight="false" outlineLevel="0" collapsed="false">
      <c r="A3" s="8" t="s">
        <v>33</v>
      </c>
      <c r="B3" s="9" t="str">
        <f aca="false">INDEX(Pillars,1)</f>
        <v>Kunskap</v>
      </c>
      <c r="C3" s="10" t="str">
        <f aca="false">INDEX(Pillars,2)</f>
        <v>Bakom kulisserna</v>
      </c>
      <c r="D3" s="11" t="str">
        <f aca="false">INDEX(Pillars,3)</f>
        <v>Kundberättelse</v>
      </c>
      <c r="E3" s="12" t="str">
        <f aca="false">INDEX(Pillars,4)</f>
        <v>Erbjudande</v>
      </c>
    </row>
    <row r="4" customFormat="false" ht="15" hidden="false" customHeight="false" outlineLevel="0" collapsed="false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13" t="s">
        <v>40</v>
      </c>
      <c r="H4" s="13" t="s">
        <v>41</v>
      </c>
    </row>
    <row r="5" customFormat="false" ht="18" hidden="false" customHeight="true" outlineLevel="0" collapsed="false">
      <c r="A5" s="14" t="str">
        <f aca="false">IF(AND(MONTH((GridStart+0))&lt;&gt;SelMonth,MONTH((GridStart+0)+6)&lt;&gt;SelMonth),"","Vecka "&amp;INT(((GridStart+0)+3-DATE(YEAR((GridStart+0)+3),1,1))/7)+1)</f>
        <v>Vecka 44</v>
      </c>
      <c r="B5" s="15" t="str">
        <f aca="false">IF(MONTH((GridStart+0))=SelMonth,(GridStart+0),"")</f>
        <v/>
      </c>
      <c r="C5" s="15" t="str">
        <f aca="false">IF(MONTH((GridStart+1))=SelMonth,(GridStart+1),"")</f>
        <v/>
      </c>
      <c r="D5" s="15" t="str">
        <f aca="false">IF(MONTH((GridStart+2))=SelMonth,(GridStart+2),"")</f>
        <v/>
      </c>
      <c r="E5" s="15" t="str">
        <f aca="false">IF(MONTH((GridStart+3))=SelMonth,(GridStart+3),"")</f>
        <v/>
      </c>
      <c r="F5" s="15" t="str">
        <f aca="false">IF(MONTH((GridStart+4))=SelMonth,(GridStart+4),"")</f>
        <v/>
      </c>
      <c r="G5" s="16" t="str">
        <f aca="false">IF(MONTH((GridStart+5))=SelMonth,(GridStart+5),"")</f>
        <v/>
      </c>
      <c r="H5" s="16" t="n">
        <f aca="false">IF(MONTH((GridStart+6))=SelMonth,(GridStart+6),"")</f>
        <v>46327</v>
      </c>
    </row>
    <row r="6" customFormat="false" ht="15" hidden="false" customHeight="true" outlineLevel="0" collapsed="false">
      <c r="A6" s="17" t="s">
        <v>42</v>
      </c>
      <c r="B6" s="18" t="str">
        <f aca="false">IF(B5="","",IFERROR(INDEX(Innehållskalender!$C$5:$C$204,MATCH(B5,Innehållskalender!$A$5:$A$204,0)),""))</f>
        <v/>
      </c>
      <c r="C6" s="18" t="str">
        <f aca="false">IF(C5="","",IFERROR(INDEX(Innehållskalender!$C$5:$C$204,MATCH(C5,Innehållskalender!$A$5:$A$204,0)),""))</f>
        <v/>
      </c>
      <c r="D6" s="18" t="str">
        <f aca="false">IF(D5="","",IFERROR(INDEX(Innehållskalender!$C$5:$C$204,MATCH(D5,Innehållskalender!$A$5:$A$204,0)),""))</f>
        <v/>
      </c>
      <c r="E6" s="18" t="str">
        <f aca="false">IF(E5="","",IFERROR(INDEX(Innehållskalender!$C$5:$C$204,MATCH(E5,Innehållskalender!$A$5:$A$204,0)),""))</f>
        <v/>
      </c>
      <c r="F6" s="18" t="str">
        <f aca="false">IF(F5="","",IFERROR(INDEX(Innehållskalender!$C$5:$C$204,MATCH(F5,Innehållskalender!$A$5:$A$204,0)),""))</f>
        <v/>
      </c>
      <c r="G6" s="19" t="str">
        <f aca="false">IF(G5="","",IFERROR(INDEX(Innehållskalender!$C$5:$C$204,MATCH(G5,Innehållskalender!$A$5:$A$204,0)),""))</f>
        <v/>
      </c>
      <c r="H6" s="19" t="str">
        <f aca="false">IF(H5="","",IFERROR(INDEX(Innehållskalender!$C$5:$C$204,MATCH(H5,Innehållskalender!$A$5:$A$204,0)),""))</f>
        <v/>
      </c>
    </row>
    <row r="7" customFormat="false" ht="55.5" hidden="false" customHeight="true" outlineLevel="0" collapsed="false">
      <c r="A7" s="17" t="s">
        <v>43</v>
      </c>
      <c r="B7" s="20" t="str">
        <f aca="false">IF(B5="","",IFERROR(INDEX(Innehållskalender!$D$5:$D$204,MATCH(B5,Innehållskalender!$A$5:$A$204,0)),""))</f>
        <v/>
      </c>
      <c r="C7" s="20" t="str">
        <f aca="false">IF(C5="","",IFERROR(INDEX(Innehållskalender!$D$5:$D$204,MATCH(C5,Innehållskalender!$A$5:$A$204,0)),""))</f>
        <v/>
      </c>
      <c r="D7" s="20" t="str">
        <f aca="false">IF(D5="","",IFERROR(INDEX(Innehållskalender!$D$5:$D$204,MATCH(D5,Innehållskalender!$A$5:$A$204,0)),""))</f>
        <v/>
      </c>
      <c r="E7" s="20" t="str">
        <f aca="false">IF(E5="","",IFERROR(INDEX(Innehållskalender!$D$5:$D$204,MATCH(E5,Innehållskalender!$A$5:$A$204,0)),""))</f>
        <v/>
      </c>
      <c r="F7" s="20" t="str">
        <f aca="false">IF(F5="","",IFERROR(INDEX(Innehållskalender!$D$5:$D$204,MATCH(F5,Innehållskalender!$A$5:$A$204,0)),""))</f>
        <v/>
      </c>
      <c r="G7" s="21" t="str">
        <f aca="false">IF(G5="","",IFERROR(INDEX(Innehållskalender!$D$5:$D$204,MATCH(G5,Innehållskalender!$A$5:$A$204,0)),""))</f>
        <v/>
      </c>
      <c r="H7" s="21" t="str">
        <f aca="false">IF(H5="","",IFERROR(INDEX(Innehållskalender!$D$5:$D$204,MATCH(H5,Innehållskalender!$A$5:$A$204,0)),""))</f>
        <v/>
      </c>
    </row>
    <row r="8" customFormat="false" ht="27.75" hidden="false" customHeight="true" outlineLevel="0" collapsed="false">
      <c r="A8" s="22" t="s">
        <v>4</v>
      </c>
      <c r="B8" s="23" t="str">
        <f aca="false">IF(B5="","",IFERROR(INDEX(Innehållskalender!$B$5:$B$204,MATCH(B5,Innehållskalender!$A$5:$A$204,0))&amp;IF(COUNTIF(Innehållskalender!$A$5:$A$204,B5)&gt;1," (+"&amp;(COUNTIF(Innehållskalender!$A$5:$A$204,B5)-1)&amp;")",""),""))</f>
        <v/>
      </c>
      <c r="C8" s="23" t="str">
        <f aca="false">IF(C5="","",IFERROR(INDEX(Innehållskalender!$B$5:$B$204,MATCH(C5,Innehållskalender!$A$5:$A$204,0))&amp;IF(COUNTIF(Innehållskalender!$A$5:$A$204,C5)&gt;1," (+"&amp;(COUNTIF(Innehållskalender!$A$5:$A$204,C5)-1)&amp;")",""),""))</f>
        <v/>
      </c>
      <c r="D8" s="23" t="str">
        <f aca="false">IF(D5="","",IFERROR(INDEX(Innehållskalender!$B$5:$B$204,MATCH(D5,Innehållskalender!$A$5:$A$204,0))&amp;IF(COUNTIF(Innehållskalender!$A$5:$A$204,D5)&gt;1," (+"&amp;(COUNTIF(Innehållskalender!$A$5:$A$204,D5)-1)&amp;")",""),""))</f>
        <v/>
      </c>
      <c r="E8" s="23" t="str">
        <f aca="false">IF(E5="","",IFERROR(INDEX(Innehållskalender!$B$5:$B$204,MATCH(E5,Innehållskalender!$A$5:$A$204,0))&amp;IF(COUNTIF(Innehållskalender!$A$5:$A$204,E5)&gt;1," (+"&amp;(COUNTIF(Innehållskalender!$A$5:$A$204,E5)-1)&amp;")",""),""))</f>
        <v/>
      </c>
      <c r="F8" s="23" t="str">
        <f aca="false">IF(F5="","",IFERROR(INDEX(Innehållskalender!$B$5:$B$204,MATCH(F5,Innehållskalender!$A$5:$A$204,0))&amp;IF(COUNTIF(Innehållskalender!$A$5:$A$204,F5)&gt;1," (+"&amp;(COUNTIF(Innehållskalender!$A$5:$A$204,F5)-1)&amp;")",""),""))</f>
        <v/>
      </c>
      <c r="G8" s="24" t="str">
        <f aca="false">IF(G5="","",IFERROR(INDEX(Innehållskalender!$B$5:$B$204,MATCH(G5,Innehållskalender!$A$5:$A$204,0))&amp;IF(COUNTIF(Innehållskalender!$A$5:$A$204,G5)&gt;1," (+"&amp;(COUNTIF(Innehållskalender!$A$5:$A$204,G5)-1)&amp;")",""),""))</f>
        <v/>
      </c>
      <c r="H8" s="24" t="str">
        <f aca="false">IF(H5="","",IFERROR(INDEX(Innehållskalender!$B$5:$B$204,MATCH(H5,Innehållskalender!$A$5:$A$204,0))&amp;IF(COUNTIF(Innehållskalender!$A$5:$A$204,H5)&gt;1," (+"&amp;(COUNTIF(Innehållskalender!$A$5:$A$204,H5)-1)&amp;")",""),""))</f>
        <v/>
      </c>
    </row>
    <row r="9" customFormat="false" ht="18" hidden="false" customHeight="true" outlineLevel="0" collapsed="false">
      <c r="A9" s="14" t="str">
        <f aca="false">IF(AND(MONTH((GridStart+7))&lt;&gt;SelMonth,MONTH((GridStart+7)+6)&lt;&gt;SelMonth),"","Vecka "&amp;INT(((GridStart+7)+3-DATE(YEAR((GridStart+7)+3),1,1))/7)+1)</f>
        <v>Vecka 45</v>
      </c>
      <c r="B9" s="15" t="n">
        <f aca="false">IF(MONTH((GridStart+7))=SelMonth,(GridStart+7),"")</f>
        <v>46328</v>
      </c>
      <c r="C9" s="15" t="n">
        <f aca="false">IF(MONTH((GridStart+8))=SelMonth,(GridStart+8),"")</f>
        <v>46329</v>
      </c>
      <c r="D9" s="15" t="n">
        <f aca="false">IF(MONTH((GridStart+9))=SelMonth,(GridStart+9),"")</f>
        <v>46330</v>
      </c>
      <c r="E9" s="15" t="n">
        <f aca="false">IF(MONTH((GridStart+10))=SelMonth,(GridStart+10),"")</f>
        <v>46331</v>
      </c>
      <c r="F9" s="15" t="n">
        <f aca="false">IF(MONTH((GridStart+11))=SelMonth,(GridStart+11),"")</f>
        <v>46332</v>
      </c>
      <c r="G9" s="16" t="n">
        <f aca="false">IF(MONTH((GridStart+12))=SelMonth,(GridStart+12),"")</f>
        <v>46333</v>
      </c>
      <c r="H9" s="16" t="n">
        <f aca="false">IF(MONTH((GridStart+13))=SelMonth,(GridStart+13),"")</f>
        <v>46334</v>
      </c>
    </row>
    <row r="10" customFormat="false" ht="15" hidden="false" customHeight="true" outlineLevel="0" collapsed="false">
      <c r="A10" s="17" t="s">
        <v>42</v>
      </c>
      <c r="B10" s="18" t="str">
        <f aca="false">IF(B9="","",IFERROR(INDEX(Innehållskalender!$C$5:$C$204,MATCH(B9,Innehållskalender!$A$5:$A$204,0)),""))</f>
        <v/>
      </c>
      <c r="C10" s="18" t="str">
        <f aca="false">IF(C9="","",IFERROR(INDEX(Innehållskalender!$C$5:$C$204,MATCH(C9,Innehållskalender!$A$5:$A$204,0)),""))</f>
        <v>Kunskap</v>
      </c>
      <c r="D10" s="18" t="str">
        <f aca="false">IF(D9="","",IFERROR(INDEX(Innehållskalender!$C$5:$C$204,MATCH(D9,Innehållskalender!$A$5:$A$204,0)),""))</f>
        <v/>
      </c>
      <c r="E10" s="18" t="str">
        <f aca="false">IF(E9="","",IFERROR(INDEX(Innehållskalender!$C$5:$C$204,MATCH(E9,Innehållskalender!$A$5:$A$204,0)),""))</f>
        <v>Bakom kulisserna</v>
      </c>
      <c r="F10" s="18" t="str">
        <f aca="false">IF(F9="","",IFERROR(INDEX(Innehållskalender!$C$5:$C$204,MATCH(F9,Innehållskalender!$A$5:$A$204,0)),""))</f>
        <v/>
      </c>
      <c r="G10" s="19" t="str">
        <f aca="false">IF(G9="","",IFERROR(INDEX(Innehållskalender!$C$5:$C$204,MATCH(G9,Innehållskalender!$A$5:$A$204,0)),""))</f>
        <v/>
      </c>
      <c r="H10" s="19" t="str">
        <f aca="false">IF(H9="","",IFERROR(INDEX(Innehållskalender!$C$5:$C$204,MATCH(H9,Innehållskalender!$A$5:$A$204,0)),""))</f>
        <v/>
      </c>
    </row>
    <row r="11" customFormat="false" ht="55.5" hidden="false" customHeight="true" outlineLevel="0" collapsed="false">
      <c r="A11" s="17" t="s">
        <v>43</v>
      </c>
      <c r="B11" s="20" t="str">
        <f aca="false">IF(B9="","",IFERROR(INDEX(Innehållskalender!$D$5:$D$204,MATCH(B9,Innehållskalender!$A$5:$A$204,0)),""))</f>
        <v/>
      </c>
      <c r="C11" s="20" t="str">
        <f aca="false">IF(C9="","",IFERROR(INDEX(Innehållskalender!$D$5:$D$204,MATCH(C9,Innehållskalender!$A$5:$A$204,0)),""))</f>
        <v>Tre vanliga misstag vid val av affärssystem (karusell)</v>
      </c>
      <c r="D11" s="20" t="str">
        <f aca="false">IF(D9="","",IFERROR(INDEX(Innehållskalender!$D$5:$D$204,MATCH(D9,Innehållskalender!$A$5:$A$204,0)),""))</f>
        <v/>
      </c>
      <c r="E11" s="20" t="str">
        <f aca="false">IF(E9="","",IFERROR(INDEX(Innehållskalender!$D$5:$D$204,MATCH(E9,Innehållskalender!$A$5:$A$204,0)),""))</f>
        <v>Så förbereder vi veckans leveranser (kortvideo)</v>
      </c>
      <c r="F11" s="20" t="str">
        <f aca="false">IF(F9="","",IFERROR(INDEX(Innehållskalender!$D$5:$D$204,MATCH(F9,Innehållskalender!$A$5:$A$204,0)),""))</f>
        <v/>
      </c>
      <c r="G11" s="21" t="str">
        <f aca="false">IF(G9="","",IFERROR(INDEX(Innehållskalender!$D$5:$D$204,MATCH(G9,Innehållskalender!$A$5:$A$204,0)),""))</f>
        <v/>
      </c>
      <c r="H11" s="21" t="str">
        <f aca="false">IF(H9="","",IFERROR(INDEX(Innehållskalender!$D$5:$D$204,MATCH(H9,Innehållskalender!$A$5:$A$204,0)),""))</f>
        <v/>
      </c>
    </row>
    <row r="12" customFormat="false" ht="27.75" hidden="false" customHeight="true" outlineLevel="0" collapsed="false">
      <c r="A12" s="22" t="s">
        <v>4</v>
      </c>
      <c r="B12" s="23" t="str">
        <f aca="false">IF(B9="","",IFERROR(INDEX(Innehållskalender!$B$5:$B$204,MATCH(B9,Innehållskalender!$A$5:$A$204,0))&amp;IF(COUNTIF(Innehållskalender!$A$5:$A$204,B9)&gt;1," (+"&amp;(COUNTIF(Innehållskalender!$A$5:$A$204,B9)-1)&amp;")",""),""))</f>
        <v/>
      </c>
      <c r="C12" s="23" t="str">
        <f aca="false">IF(C9="","",IFERROR(INDEX(Innehållskalender!$B$5:$B$204,MATCH(C9,Innehållskalender!$A$5:$A$204,0))&amp;IF(COUNTIF(Innehållskalender!$A$5:$A$204,C9)&gt;1," (+"&amp;(COUNTIF(Innehållskalender!$A$5:$A$204,C9)-1)&amp;")",""),""))</f>
        <v>LinkedIn</v>
      </c>
      <c r="D12" s="23" t="str">
        <f aca="false">IF(D9="","",IFERROR(INDEX(Innehållskalender!$B$5:$B$204,MATCH(D9,Innehållskalender!$A$5:$A$204,0))&amp;IF(COUNTIF(Innehållskalender!$A$5:$A$204,D9)&gt;1," (+"&amp;(COUNTIF(Innehållskalender!$A$5:$A$204,D9)-1)&amp;")",""),""))</f>
        <v/>
      </c>
      <c r="E12" s="23" t="str">
        <f aca="false">IF(E9="","",IFERROR(INDEX(Innehållskalender!$B$5:$B$204,MATCH(E9,Innehållskalender!$A$5:$A$204,0))&amp;IF(COUNTIF(Innehållskalender!$A$5:$A$204,E9)&gt;1," (+"&amp;(COUNTIF(Innehållskalender!$A$5:$A$204,E9)-1)&amp;")",""),""))</f>
        <v>Instagram, Facebook</v>
      </c>
      <c r="F12" s="23" t="str">
        <f aca="false">IF(F9="","",IFERROR(INDEX(Innehållskalender!$B$5:$B$204,MATCH(F9,Innehållskalender!$A$5:$A$204,0))&amp;IF(COUNTIF(Innehållskalender!$A$5:$A$204,F9)&gt;1," (+"&amp;(COUNTIF(Innehållskalender!$A$5:$A$204,F9)-1)&amp;")",""),""))</f>
        <v/>
      </c>
      <c r="G12" s="24" t="str">
        <f aca="false">IF(G9="","",IFERROR(INDEX(Innehållskalender!$B$5:$B$204,MATCH(G9,Innehållskalender!$A$5:$A$204,0))&amp;IF(COUNTIF(Innehållskalender!$A$5:$A$204,G9)&gt;1," (+"&amp;(COUNTIF(Innehållskalender!$A$5:$A$204,G9)-1)&amp;")",""),""))</f>
        <v/>
      </c>
      <c r="H12" s="24" t="str">
        <f aca="false">IF(H9="","",IFERROR(INDEX(Innehållskalender!$B$5:$B$204,MATCH(H9,Innehållskalender!$A$5:$A$204,0))&amp;IF(COUNTIF(Innehållskalender!$A$5:$A$204,H9)&gt;1," (+"&amp;(COUNTIF(Innehållskalender!$A$5:$A$204,H9)-1)&amp;")",""),""))</f>
        <v/>
      </c>
    </row>
    <row r="13" customFormat="false" ht="18" hidden="false" customHeight="true" outlineLevel="0" collapsed="false">
      <c r="A13" s="14" t="str">
        <f aca="false">IF(AND(MONTH((GridStart+14))&lt;&gt;SelMonth,MONTH((GridStart+14)+6)&lt;&gt;SelMonth),"","Vecka "&amp;INT(((GridStart+14)+3-DATE(YEAR((GridStart+14)+3),1,1))/7)+1)</f>
        <v>Vecka 46</v>
      </c>
      <c r="B13" s="15" t="n">
        <f aca="false">IF(MONTH((GridStart+14))=SelMonth,(GridStart+14),"")</f>
        <v>46335</v>
      </c>
      <c r="C13" s="15" t="n">
        <f aca="false">IF(MONTH((GridStart+15))=SelMonth,(GridStart+15),"")</f>
        <v>46336</v>
      </c>
      <c r="D13" s="15" t="n">
        <f aca="false">IF(MONTH((GridStart+16))=SelMonth,(GridStart+16),"")</f>
        <v>46337</v>
      </c>
      <c r="E13" s="15" t="n">
        <f aca="false">IF(MONTH((GridStart+17))=SelMonth,(GridStart+17),"")</f>
        <v>46338</v>
      </c>
      <c r="F13" s="15" t="n">
        <f aca="false">IF(MONTH((GridStart+18))=SelMonth,(GridStart+18),"")</f>
        <v>46339</v>
      </c>
      <c r="G13" s="16" t="n">
        <f aca="false">IF(MONTH((GridStart+19))=SelMonth,(GridStart+19),"")</f>
        <v>46340</v>
      </c>
      <c r="H13" s="16" t="n">
        <f aca="false">IF(MONTH((GridStart+20))=SelMonth,(GridStart+20),"")</f>
        <v>46341</v>
      </c>
    </row>
    <row r="14" customFormat="false" ht="15" hidden="false" customHeight="true" outlineLevel="0" collapsed="false">
      <c r="A14" s="17" t="s">
        <v>42</v>
      </c>
      <c r="B14" s="18" t="str">
        <f aca="false">IF(B13="","",IFERROR(INDEX(Innehållskalender!$C$5:$C$204,MATCH(B13,Innehållskalender!$A$5:$A$204,0)),""))</f>
        <v/>
      </c>
      <c r="C14" s="18" t="str">
        <f aca="false">IF(C13="","",IFERROR(INDEX(Innehållskalender!$C$5:$C$204,MATCH(C13,Innehållskalender!$A$5:$A$204,0)),""))</f>
        <v>Kundberättelse</v>
      </c>
      <c r="D14" s="18" t="str">
        <f aca="false">IF(D13="","",IFERROR(INDEX(Innehållskalender!$C$5:$C$204,MATCH(D13,Innehållskalender!$A$5:$A$204,0)),""))</f>
        <v/>
      </c>
      <c r="E14" s="18" t="str">
        <f aca="false">IF(E13="","",IFERROR(INDEX(Innehållskalender!$C$5:$C$204,MATCH(E13,Innehållskalender!$A$5:$A$204,0)),""))</f>
        <v>Kunskap</v>
      </c>
      <c r="F14" s="18" t="str">
        <f aca="false">IF(F13="","",IFERROR(INDEX(Innehållskalender!$C$5:$C$204,MATCH(F13,Innehållskalender!$A$5:$A$204,0)),""))</f>
        <v/>
      </c>
      <c r="G14" s="19" t="str">
        <f aca="false">IF(G13="","",IFERROR(INDEX(Innehållskalender!$C$5:$C$204,MATCH(G13,Innehållskalender!$A$5:$A$204,0)),""))</f>
        <v/>
      </c>
      <c r="H14" s="19" t="str">
        <f aca="false">IF(H13="","",IFERROR(INDEX(Innehållskalender!$C$5:$C$204,MATCH(H13,Innehållskalender!$A$5:$A$204,0)),""))</f>
        <v/>
      </c>
    </row>
    <row r="15" customFormat="false" ht="55.5" hidden="false" customHeight="true" outlineLevel="0" collapsed="false">
      <c r="A15" s="17" t="s">
        <v>43</v>
      </c>
      <c r="B15" s="20" t="str">
        <f aca="false">IF(B13="","",IFERROR(INDEX(Innehållskalender!$D$5:$D$204,MATCH(B13,Innehållskalender!$A$5:$A$204,0)),""))</f>
        <v/>
      </c>
      <c r="C15" s="20" t="str">
        <f aca="false">IF(C13="","",IFERROR(INDEX(Innehållskalender!$D$5:$D$204,MATCH(C13,Innehållskalender!$A$5:$A$204,0)),""))</f>
        <v>Så förenklade vi rapporteringen för en kund (text och bild, kunden har godkänt)</v>
      </c>
      <c r="D15" s="20" t="str">
        <f aca="false">IF(D13="","",IFERROR(INDEX(Innehållskalender!$D$5:$D$204,MATCH(D13,Innehållskalender!$A$5:$A$204,0)),""))</f>
        <v/>
      </c>
      <c r="E15" s="20" t="str">
        <f aca="false">IF(E13="","",IFERROR(INDEX(Innehållskalender!$D$5:$D$204,MATCH(E13,Innehållskalender!$A$5:$A$204,0)),""))</f>
        <v>En enkel checklista inför månadsbokslutet (bild)</v>
      </c>
      <c r="F15" s="20" t="str">
        <f aca="false">IF(F13="","",IFERROR(INDEX(Innehållskalender!$D$5:$D$204,MATCH(F13,Innehållskalender!$A$5:$A$204,0)),""))</f>
        <v/>
      </c>
      <c r="G15" s="21" t="str">
        <f aca="false">IF(G13="","",IFERROR(INDEX(Innehållskalender!$D$5:$D$204,MATCH(G13,Innehållskalender!$A$5:$A$204,0)),""))</f>
        <v/>
      </c>
      <c r="H15" s="21" t="str">
        <f aca="false">IF(H13="","",IFERROR(INDEX(Innehållskalender!$D$5:$D$204,MATCH(H13,Innehållskalender!$A$5:$A$204,0)),""))</f>
        <v/>
      </c>
    </row>
    <row r="16" customFormat="false" ht="27.75" hidden="false" customHeight="true" outlineLevel="0" collapsed="false">
      <c r="A16" s="22" t="s">
        <v>4</v>
      </c>
      <c r="B16" s="23" t="str">
        <f aca="false">IF(B13="","",IFERROR(INDEX(Innehållskalender!$B$5:$B$204,MATCH(B13,Innehållskalender!$A$5:$A$204,0))&amp;IF(COUNTIF(Innehållskalender!$A$5:$A$204,B13)&gt;1," (+"&amp;(COUNTIF(Innehållskalender!$A$5:$A$204,B13)-1)&amp;")",""),""))</f>
        <v/>
      </c>
      <c r="C16" s="23" t="str">
        <f aca="false">IF(C13="","",IFERROR(INDEX(Innehållskalender!$B$5:$B$204,MATCH(C13,Innehållskalender!$A$5:$A$204,0))&amp;IF(COUNTIF(Innehållskalender!$A$5:$A$204,C13)&gt;1," (+"&amp;(COUNTIF(Innehållskalender!$A$5:$A$204,C13)-1)&amp;")",""),""))</f>
        <v>LinkedIn</v>
      </c>
      <c r="D16" s="23" t="str">
        <f aca="false">IF(D13="","",IFERROR(INDEX(Innehållskalender!$B$5:$B$204,MATCH(D13,Innehållskalender!$A$5:$A$204,0))&amp;IF(COUNTIF(Innehållskalender!$A$5:$A$204,D13)&gt;1," (+"&amp;(COUNTIF(Innehållskalender!$A$5:$A$204,D13)-1)&amp;")",""),""))</f>
        <v/>
      </c>
      <c r="E16" s="23" t="str">
        <f aca="false">IF(E13="","",IFERROR(INDEX(Innehållskalender!$B$5:$B$204,MATCH(E13,Innehållskalender!$A$5:$A$204,0))&amp;IF(COUNTIF(Innehållskalender!$A$5:$A$204,E13)&gt;1," (+"&amp;(COUNTIF(Innehållskalender!$A$5:$A$204,E13)-1)&amp;")",""),""))</f>
        <v>LinkedIn, Facebook</v>
      </c>
      <c r="F16" s="23" t="str">
        <f aca="false">IF(F13="","",IFERROR(INDEX(Innehållskalender!$B$5:$B$204,MATCH(F13,Innehållskalender!$A$5:$A$204,0))&amp;IF(COUNTIF(Innehållskalender!$A$5:$A$204,F13)&gt;1," (+"&amp;(COUNTIF(Innehållskalender!$A$5:$A$204,F13)-1)&amp;")",""),""))</f>
        <v/>
      </c>
      <c r="G16" s="24" t="str">
        <f aca="false">IF(G13="","",IFERROR(INDEX(Innehållskalender!$B$5:$B$204,MATCH(G13,Innehållskalender!$A$5:$A$204,0))&amp;IF(COUNTIF(Innehållskalender!$A$5:$A$204,G13)&gt;1," (+"&amp;(COUNTIF(Innehållskalender!$A$5:$A$204,G13)-1)&amp;")",""),""))</f>
        <v/>
      </c>
      <c r="H16" s="24" t="str">
        <f aca="false">IF(H13="","",IFERROR(INDEX(Innehållskalender!$B$5:$B$204,MATCH(H13,Innehållskalender!$A$5:$A$204,0))&amp;IF(COUNTIF(Innehållskalender!$A$5:$A$204,H13)&gt;1," (+"&amp;(COUNTIF(Innehållskalender!$A$5:$A$204,H13)-1)&amp;")",""),""))</f>
        <v/>
      </c>
    </row>
    <row r="17" customFormat="false" ht="18" hidden="false" customHeight="true" outlineLevel="0" collapsed="false">
      <c r="A17" s="14" t="str">
        <f aca="false">IF(AND(MONTH((GridStart+21))&lt;&gt;SelMonth,MONTH((GridStart+21)+6)&lt;&gt;SelMonth),"","Vecka "&amp;INT(((GridStart+21)+3-DATE(YEAR((GridStart+21)+3),1,1))/7)+1)</f>
        <v>Vecka 47</v>
      </c>
      <c r="B17" s="15" t="n">
        <f aca="false">IF(MONTH((GridStart+21))=SelMonth,(GridStart+21),"")</f>
        <v>46342</v>
      </c>
      <c r="C17" s="15" t="n">
        <f aca="false">IF(MONTH((GridStart+22))=SelMonth,(GridStart+22),"")</f>
        <v>46343</v>
      </c>
      <c r="D17" s="15" t="n">
        <f aca="false">IF(MONTH((GridStart+23))=SelMonth,(GridStart+23),"")</f>
        <v>46344</v>
      </c>
      <c r="E17" s="15" t="n">
        <f aca="false">IF(MONTH((GridStart+24))=SelMonth,(GridStart+24),"")</f>
        <v>46345</v>
      </c>
      <c r="F17" s="15" t="n">
        <f aca="false">IF(MONTH((GridStart+25))=SelMonth,(GridStart+25),"")</f>
        <v>46346</v>
      </c>
      <c r="G17" s="16" t="n">
        <f aca="false">IF(MONTH((GridStart+26))=SelMonth,(GridStart+26),"")</f>
        <v>46347</v>
      </c>
      <c r="H17" s="16" t="n">
        <f aca="false">IF(MONTH((GridStart+27))=SelMonth,(GridStart+27),"")</f>
        <v>46348</v>
      </c>
    </row>
    <row r="18" customFormat="false" ht="15" hidden="false" customHeight="true" outlineLevel="0" collapsed="false">
      <c r="A18" s="17" t="s">
        <v>42</v>
      </c>
      <c r="B18" s="18" t="str">
        <f aca="false">IF(B17="","",IFERROR(INDEX(Innehållskalender!$C$5:$C$204,MATCH(B17,Innehållskalender!$A$5:$A$204,0)),""))</f>
        <v/>
      </c>
      <c r="C18" s="18" t="str">
        <f aca="false">IF(C17="","",IFERROR(INDEX(Innehållskalender!$C$5:$C$204,MATCH(C17,Innehållskalender!$A$5:$A$204,0)),""))</f>
        <v>Erbjudande</v>
      </c>
      <c r="D18" s="18" t="str">
        <f aca="false">IF(D17="","",IFERROR(INDEX(Innehållskalender!$C$5:$C$204,MATCH(D17,Innehållskalender!$A$5:$A$204,0)),""))</f>
        <v/>
      </c>
      <c r="E18" s="18" t="str">
        <f aca="false">IF(E17="","",IFERROR(INDEX(Innehållskalender!$C$5:$C$204,MATCH(E17,Innehållskalender!$A$5:$A$204,0)),""))</f>
        <v>Bakom kulisserna</v>
      </c>
      <c r="F18" s="18" t="str">
        <f aca="false">IF(F17="","",IFERROR(INDEX(Innehållskalender!$C$5:$C$204,MATCH(F17,Innehållskalender!$A$5:$A$204,0)),""))</f>
        <v/>
      </c>
      <c r="G18" s="19" t="str">
        <f aca="false">IF(G17="","",IFERROR(INDEX(Innehållskalender!$C$5:$C$204,MATCH(G17,Innehållskalender!$A$5:$A$204,0)),""))</f>
        <v/>
      </c>
      <c r="H18" s="19" t="str">
        <f aca="false">IF(H17="","",IFERROR(INDEX(Innehållskalender!$C$5:$C$204,MATCH(H17,Innehållskalender!$A$5:$A$204,0)),""))</f>
        <v/>
      </c>
    </row>
    <row r="19" customFormat="false" ht="55.5" hidden="false" customHeight="true" outlineLevel="0" collapsed="false">
      <c r="A19" s="17" t="s">
        <v>43</v>
      </c>
      <c r="B19" s="20" t="str">
        <f aca="false">IF(B17="","",IFERROR(INDEX(Innehållskalender!$D$5:$D$204,MATCH(B17,Innehållskalender!$A$5:$A$204,0)),""))</f>
        <v/>
      </c>
      <c r="C19" s="20" t="str">
        <f aca="false">IF(C17="","",IFERROR(INDEX(Innehållskalender!$D$5:$D$204,MATCH(C17,Innehållskalender!$A$5:$A$204,0)),""))</f>
        <v>Boka ett kort rådgivningssamtal (bild)</v>
      </c>
      <c r="D19" s="20" t="str">
        <f aca="false">IF(D17="","",IFERROR(INDEX(Innehållskalender!$D$5:$D$204,MATCH(D17,Innehållskalender!$A$5:$A$204,0)),""))</f>
        <v/>
      </c>
      <c r="E19" s="20" t="str">
        <f aca="false">IF(E17="","",IFERROR(INDEX(Innehållskalender!$D$5:$D$204,MATCH(E17,Innehållskalender!$A$5:$A$204,0)),""))</f>
        <v>Möt en av våra specialister (bildgalleri)</v>
      </c>
      <c r="F19" s="20" t="str">
        <f aca="false">IF(F17="","",IFERROR(INDEX(Innehållskalender!$D$5:$D$204,MATCH(F17,Innehållskalender!$A$5:$A$204,0)),""))</f>
        <v/>
      </c>
      <c r="G19" s="21" t="str">
        <f aca="false">IF(G17="","",IFERROR(INDEX(Innehållskalender!$D$5:$D$204,MATCH(G17,Innehållskalender!$A$5:$A$204,0)),""))</f>
        <v/>
      </c>
      <c r="H19" s="21" t="str">
        <f aca="false">IF(H17="","",IFERROR(INDEX(Innehållskalender!$D$5:$D$204,MATCH(H17,Innehållskalender!$A$5:$A$204,0)),""))</f>
        <v/>
      </c>
    </row>
    <row r="20" customFormat="false" ht="27.75" hidden="false" customHeight="true" outlineLevel="0" collapsed="false">
      <c r="A20" s="22" t="s">
        <v>4</v>
      </c>
      <c r="B20" s="23" t="str">
        <f aca="false">IF(B17="","",IFERROR(INDEX(Innehållskalender!$B$5:$B$204,MATCH(B17,Innehållskalender!$A$5:$A$204,0))&amp;IF(COUNTIF(Innehållskalender!$A$5:$A$204,B17)&gt;1," (+"&amp;(COUNTIF(Innehållskalender!$A$5:$A$204,B17)-1)&amp;")",""),""))</f>
        <v/>
      </c>
      <c r="C20" s="23" t="str">
        <f aca="false">IF(C17="","",IFERROR(INDEX(Innehållskalender!$B$5:$B$204,MATCH(C17,Innehållskalender!$A$5:$A$204,0))&amp;IF(COUNTIF(Innehållskalender!$A$5:$A$204,C17)&gt;1," (+"&amp;(COUNTIF(Innehållskalender!$A$5:$A$204,C17)-1)&amp;")",""),""))</f>
        <v>LinkedIn, Instagram, Facebook</v>
      </c>
      <c r="D20" s="23" t="str">
        <f aca="false">IF(D17="","",IFERROR(INDEX(Innehållskalender!$B$5:$B$204,MATCH(D17,Innehållskalender!$A$5:$A$204,0))&amp;IF(COUNTIF(Innehållskalender!$A$5:$A$204,D17)&gt;1," (+"&amp;(COUNTIF(Innehållskalender!$A$5:$A$204,D17)-1)&amp;")",""),""))</f>
        <v/>
      </c>
      <c r="E20" s="23" t="str">
        <f aca="false">IF(E17="","",IFERROR(INDEX(Innehållskalender!$B$5:$B$204,MATCH(E17,Innehållskalender!$A$5:$A$204,0))&amp;IF(COUNTIF(Innehållskalender!$A$5:$A$204,E17)&gt;1," (+"&amp;(COUNTIF(Innehållskalender!$A$5:$A$204,E17)-1)&amp;")",""),""))</f>
        <v>Instagram</v>
      </c>
      <c r="F20" s="23" t="str">
        <f aca="false">IF(F17="","",IFERROR(INDEX(Innehållskalender!$B$5:$B$204,MATCH(F17,Innehållskalender!$A$5:$A$204,0))&amp;IF(COUNTIF(Innehållskalender!$A$5:$A$204,F17)&gt;1," (+"&amp;(COUNTIF(Innehållskalender!$A$5:$A$204,F17)-1)&amp;")",""),""))</f>
        <v/>
      </c>
      <c r="G20" s="24" t="str">
        <f aca="false">IF(G17="","",IFERROR(INDEX(Innehållskalender!$B$5:$B$204,MATCH(G17,Innehållskalender!$A$5:$A$204,0))&amp;IF(COUNTIF(Innehållskalender!$A$5:$A$204,G17)&gt;1," (+"&amp;(COUNTIF(Innehållskalender!$A$5:$A$204,G17)-1)&amp;")",""),""))</f>
        <v/>
      </c>
      <c r="H20" s="24" t="str">
        <f aca="false">IF(H17="","",IFERROR(INDEX(Innehållskalender!$B$5:$B$204,MATCH(H17,Innehållskalender!$A$5:$A$204,0))&amp;IF(COUNTIF(Innehållskalender!$A$5:$A$204,H17)&gt;1," (+"&amp;(COUNTIF(Innehållskalender!$A$5:$A$204,H17)-1)&amp;")",""),""))</f>
        <v/>
      </c>
    </row>
    <row r="21" customFormat="false" ht="18" hidden="false" customHeight="true" outlineLevel="0" collapsed="false">
      <c r="A21" s="14" t="str">
        <f aca="false">IF(AND(MONTH((GridStart+28))&lt;&gt;SelMonth,MONTH((GridStart+28)+6)&lt;&gt;SelMonth),"","Vecka "&amp;INT(((GridStart+28)+3-DATE(YEAR((GridStart+28)+3),1,1))/7)+1)</f>
        <v>Vecka 48</v>
      </c>
      <c r="B21" s="15" t="n">
        <f aca="false">IF(MONTH((GridStart+28))=SelMonth,(GridStart+28),"")</f>
        <v>46349</v>
      </c>
      <c r="C21" s="15" t="n">
        <f aca="false">IF(MONTH((GridStart+29))=SelMonth,(GridStart+29),"")</f>
        <v>46350</v>
      </c>
      <c r="D21" s="15" t="n">
        <f aca="false">IF(MONTH((GridStart+30))=SelMonth,(GridStart+30),"")</f>
        <v>46351</v>
      </c>
      <c r="E21" s="15" t="n">
        <f aca="false">IF(MONTH((GridStart+31))=SelMonth,(GridStart+31),"")</f>
        <v>46352</v>
      </c>
      <c r="F21" s="15" t="n">
        <f aca="false">IF(MONTH((GridStart+32))=SelMonth,(GridStart+32),"")</f>
        <v>46353</v>
      </c>
      <c r="G21" s="16" t="n">
        <f aca="false">IF(MONTH((GridStart+33))=SelMonth,(GridStart+33),"")</f>
        <v>46354</v>
      </c>
      <c r="H21" s="16" t="n">
        <f aca="false">IF(MONTH((GridStart+34))=SelMonth,(GridStart+34),"")</f>
        <v>46355</v>
      </c>
    </row>
    <row r="22" customFormat="false" ht="15" hidden="false" customHeight="true" outlineLevel="0" collapsed="false">
      <c r="A22" s="17" t="s">
        <v>42</v>
      </c>
      <c r="B22" s="18" t="str">
        <f aca="false">IF(B21="","",IFERROR(INDEX(Innehållskalender!$C$5:$C$204,MATCH(B21,Innehållskalender!$A$5:$A$204,0)),""))</f>
        <v/>
      </c>
      <c r="C22" s="18" t="str">
        <f aca="false">IF(C21="","",IFERROR(INDEX(Innehållskalender!$C$5:$C$204,MATCH(C21,Innehållskalender!$A$5:$A$204,0)),""))</f>
        <v/>
      </c>
      <c r="D22" s="18" t="str">
        <f aca="false">IF(D21="","",IFERROR(INDEX(Innehållskalender!$C$5:$C$204,MATCH(D21,Innehållskalender!$A$5:$A$204,0)),""))</f>
        <v/>
      </c>
      <c r="E22" s="18" t="str">
        <f aca="false">IF(E21="","",IFERROR(INDEX(Innehållskalender!$C$5:$C$204,MATCH(E21,Innehållskalender!$A$5:$A$204,0)),""))</f>
        <v/>
      </c>
      <c r="F22" s="18" t="str">
        <f aca="false">IF(F21="","",IFERROR(INDEX(Innehållskalender!$C$5:$C$204,MATCH(F21,Innehållskalender!$A$5:$A$204,0)),""))</f>
        <v/>
      </c>
      <c r="G22" s="19" t="str">
        <f aca="false">IF(G21="","",IFERROR(INDEX(Innehållskalender!$C$5:$C$204,MATCH(G21,Innehållskalender!$A$5:$A$204,0)),""))</f>
        <v/>
      </c>
      <c r="H22" s="19" t="str">
        <f aca="false">IF(H21="","",IFERROR(INDEX(Innehållskalender!$C$5:$C$204,MATCH(H21,Innehållskalender!$A$5:$A$204,0)),""))</f>
        <v/>
      </c>
    </row>
    <row r="23" customFormat="false" ht="55.5" hidden="false" customHeight="true" outlineLevel="0" collapsed="false">
      <c r="A23" s="17" t="s">
        <v>43</v>
      </c>
      <c r="B23" s="20" t="str">
        <f aca="false">IF(B21="","",IFERROR(INDEX(Innehållskalender!$D$5:$D$204,MATCH(B21,Innehållskalender!$A$5:$A$204,0)),""))</f>
        <v/>
      </c>
      <c r="C23" s="20" t="str">
        <f aca="false">IF(C21="","",IFERROR(INDEX(Innehållskalender!$D$5:$D$204,MATCH(C21,Innehållskalender!$A$5:$A$204,0)),""))</f>
        <v/>
      </c>
      <c r="D23" s="20" t="str">
        <f aca="false">IF(D21="","",IFERROR(INDEX(Innehållskalender!$D$5:$D$204,MATCH(D21,Innehållskalender!$A$5:$A$204,0)),""))</f>
        <v/>
      </c>
      <c r="E23" s="20" t="str">
        <f aca="false">IF(E21="","",IFERROR(INDEX(Innehållskalender!$D$5:$D$204,MATCH(E21,Innehållskalender!$A$5:$A$204,0)),""))</f>
        <v/>
      </c>
      <c r="F23" s="20" t="str">
        <f aca="false">IF(F21="","",IFERROR(INDEX(Innehållskalender!$D$5:$D$204,MATCH(F21,Innehållskalender!$A$5:$A$204,0)),""))</f>
        <v/>
      </c>
      <c r="G23" s="21" t="str">
        <f aca="false">IF(G21="","",IFERROR(INDEX(Innehållskalender!$D$5:$D$204,MATCH(G21,Innehållskalender!$A$5:$A$204,0)),""))</f>
        <v/>
      </c>
      <c r="H23" s="21" t="str">
        <f aca="false">IF(H21="","",IFERROR(INDEX(Innehållskalender!$D$5:$D$204,MATCH(H21,Innehållskalender!$A$5:$A$204,0)),""))</f>
        <v/>
      </c>
    </row>
    <row r="24" customFormat="false" ht="27.75" hidden="false" customHeight="true" outlineLevel="0" collapsed="false">
      <c r="A24" s="22" t="s">
        <v>4</v>
      </c>
      <c r="B24" s="23" t="str">
        <f aca="false">IF(B21="","",IFERROR(INDEX(Innehållskalender!$B$5:$B$204,MATCH(B21,Innehållskalender!$A$5:$A$204,0))&amp;IF(COUNTIF(Innehållskalender!$A$5:$A$204,B21)&gt;1," (+"&amp;(COUNTIF(Innehållskalender!$A$5:$A$204,B21)-1)&amp;")",""),""))</f>
        <v/>
      </c>
      <c r="C24" s="23" t="str">
        <f aca="false">IF(C21="","",IFERROR(INDEX(Innehållskalender!$B$5:$B$204,MATCH(C21,Innehållskalender!$A$5:$A$204,0))&amp;IF(COUNTIF(Innehållskalender!$A$5:$A$204,C21)&gt;1," (+"&amp;(COUNTIF(Innehållskalender!$A$5:$A$204,C21)-1)&amp;")",""),""))</f>
        <v/>
      </c>
      <c r="D24" s="23" t="str">
        <f aca="false">IF(D21="","",IFERROR(INDEX(Innehållskalender!$B$5:$B$204,MATCH(D21,Innehållskalender!$A$5:$A$204,0))&amp;IF(COUNTIF(Innehållskalender!$A$5:$A$204,D21)&gt;1," (+"&amp;(COUNTIF(Innehållskalender!$A$5:$A$204,D21)-1)&amp;")",""),""))</f>
        <v/>
      </c>
      <c r="E24" s="23" t="str">
        <f aca="false">IF(E21="","",IFERROR(INDEX(Innehållskalender!$B$5:$B$204,MATCH(E21,Innehållskalender!$A$5:$A$204,0))&amp;IF(COUNTIF(Innehållskalender!$A$5:$A$204,E21)&gt;1," (+"&amp;(COUNTIF(Innehållskalender!$A$5:$A$204,E21)-1)&amp;")",""),""))</f>
        <v/>
      </c>
      <c r="F24" s="23" t="str">
        <f aca="false">IF(F21="","",IFERROR(INDEX(Innehållskalender!$B$5:$B$204,MATCH(F21,Innehållskalender!$A$5:$A$204,0))&amp;IF(COUNTIF(Innehållskalender!$A$5:$A$204,F21)&gt;1," (+"&amp;(COUNTIF(Innehållskalender!$A$5:$A$204,F21)-1)&amp;")",""),""))</f>
        <v/>
      </c>
      <c r="G24" s="24" t="str">
        <f aca="false">IF(G21="","",IFERROR(INDEX(Innehållskalender!$B$5:$B$204,MATCH(G21,Innehållskalender!$A$5:$A$204,0))&amp;IF(COUNTIF(Innehållskalender!$A$5:$A$204,G21)&gt;1," (+"&amp;(COUNTIF(Innehållskalender!$A$5:$A$204,G21)-1)&amp;")",""),""))</f>
        <v/>
      </c>
      <c r="H24" s="24" t="str">
        <f aca="false">IF(H21="","",IFERROR(INDEX(Innehållskalender!$B$5:$B$204,MATCH(H21,Innehållskalender!$A$5:$A$204,0))&amp;IF(COUNTIF(Innehållskalender!$A$5:$A$204,H21)&gt;1," (+"&amp;(COUNTIF(Innehållskalender!$A$5:$A$204,H21)-1)&amp;")",""),""))</f>
        <v/>
      </c>
    </row>
    <row r="25" customFormat="false" ht="18" hidden="false" customHeight="true" outlineLevel="0" collapsed="false">
      <c r="A25" s="14" t="str">
        <f aca="false">IF(AND(MONTH((GridStart+35))&lt;&gt;SelMonth,MONTH((GridStart+35)+6)&lt;&gt;SelMonth),"","Vecka "&amp;INT(((GridStart+35)+3-DATE(YEAR((GridStart+35)+3),1,1))/7)+1)</f>
        <v>Vecka 49</v>
      </c>
      <c r="B25" s="15" t="n">
        <f aca="false">IF(MONTH((GridStart+35))=SelMonth,(GridStart+35),"")</f>
        <v>46356</v>
      </c>
      <c r="C25" s="15" t="str">
        <f aca="false">IF(MONTH((GridStart+36))=SelMonth,(GridStart+36),"")</f>
        <v/>
      </c>
      <c r="D25" s="15" t="str">
        <f aca="false">IF(MONTH((GridStart+37))=SelMonth,(GridStart+37),"")</f>
        <v/>
      </c>
      <c r="E25" s="15" t="str">
        <f aca="false">IF(MONTH((GridStart+38))=SelMonth,(GridStart+38),"")</f>
        <v/>
      </c>
      <c r="F25" s="15" t="str">
        <f aca="false">IF(MONTH((GridStart+39))=SelMonth,(GridStart+39),"")</f>
        <v/>
      </c>
      <c r="G25" s="16" t="str">
        <f aca="false">IF(MONTH((GridStart+40))=SelMonth,(GridStart+40),"")</f>
        <v/>
      </c>
      <c r="H25" s="16" t="str">
        <f aca="false">IF(MONTH((GridStart+41))=SelMonth,(GridStart+41),"")</f>
        <v/>
      </c>
    </row>
    <row r="26" customFormat="false" ht="15" hidden="false" customHeight="true" outlineLevel="0" collapsed="false">
      <c r="A26" s="17" t="s">
        <v>42</v>
      </c>
      <c r="B26" s="18" t="str">
        <f aca="false">IF(B25="","",IFERROR(INDEX(Innehållskalender!$C$5:$C$204,MATCH(B25,Innehållskalender!$A$5:$A$204,0)),""))</f>
        <v/>
      </c>
      <c r="C26" s="18" t="str">
        <f aca="false">IF(C25="","",IFERROR(INDEX(Innehållskalender!$C$5:$C$204,MATCH(C25,Innehållskalender!$A$5:$A$204,0)),""))</f>
        <v/>
      </c>
      <c r="D26" s="18" t="str">
        <f aca="false">IF(D25="","",IFERROR(INDEX(Innehållskalender!$C$5:$C$204,MATCH(D25,Innehållskalender!$A$5:$A$204,0)),""))</f>
        <v/>
      </c>
      <c r="E26" s="18" t="str">
        <f aca="false">IF(E25="","",IFERROR(INDEX(Innehållskalender!$C$5:$C$204,MATCH(E25,Innehållskalender!$A$5:$A$204,0)),""))</f>
        <v/>
      </c>
      <c r="F26" s="18" t="str">
        <f aca="false">IF(F25="","",IFERROR(INDEX(Innehållskalender!$C$5:$C$204,MATCH(F25,Innehållskalender!$A$5:$A$204,0)),""))</f>
        <v/>
      </c>
      <c r="G26" s="19" t="str">
        <f aca="false">IF(G25="","",IFERROR(INDEX(Innehållskalender!$C$5:$C$204,MATCH(G25,Innehållskalender!$A$5:$A$204,0)),""))</f>
        <v/>
      </c>
      <c r="H26" s="19" t="str">
        <f aca="false">IF(H25="","",IFERROR(INDEX(Innehållskalender!$C$5:$C$204,MATCH(H25,Innehållskalender!$A$5:$A$204,0)),""))</f>
        <v/>
      </c>
    </row>
    <row r="27" customFormat="false" ht="55.5" hidden="false" customHeight="true" outlineLevel="0" collapsed="false">
      <c r="A27" s="17" t="s">
        <v>43</v>
      </c>
      <c r="B27" s="20" t="str">
        <f aca="false">IF(B25="","",IFERROR(INDEX(Innehållskalender!$D$5:$D$204,MATCH(B25,Innehållskalender!$A$5:$A$204,0)),""))</f>
        <v/>
      </c>
      <c r="C27" s="20" t="str">
        <f aca="false">IF(C25="","",IFERROR(INDEX(Innehållskalender!$D$5:$D$204,MATCH(C25,Innehållskalender!$A$5:$A$204,0)),""))</f>
        <v/>
      </c>
      <c r="D27" s="20" t="str">
        <f aca="false">IF(D25="","",IFERROR(INDEX(Innehållskalender!$D$5:$D$204,MATCH(D25,Innehållskalender!$A$5:$A$204,0)),""))</f>
        <v/>
      </c>
      <c r="E27" s="20" t="str">
        <f aca="false">IF(E25="","",IFERROR(INDEX(Innehållskalender!$D$5:$D$204,MATCH(E25,Innehållskalender!$A$5:$A$204,0)),""))</f>
        <v/>
      </c>
      <c r="F27" s="20" t="str">
        <f aca="false">IF(F25="","",IFERROR(INDEX(Innehållskalender!$D$5:$D$204,MATCH(F25,Innehållskalender!$A$5:$A$204,0)),""))</f>
        <v/>
      </c>
      <c r="G27" s="21" t="str">
        <f aca="false">IF(G25="","",IFERROR(INDEX(Innehållskalender!$D$5:$D$204,MATCH(G25,Innehållskalender!$A$5:$A$204,0)),""))</f>
        <v/>
      </c>
      <c r="H27" s="21" t="str">
        <f aca="false">IF(H25="","",IFERROR(INDEX(Innehållskalender!$D$5:$D$204,MATCH(H25,Innehållskalender!$A$5:$A$204,0)),""))</f>
        <v/>
      </c>
    </row>
    <row r="28" customFormat="false" ht="27.75" hidden="false" customHeight="true" outlineLevel="0" collapsed="false">
      <c r="A28" s="22" t="s">
        <v>4</v>
      </c>
      <c r="B28" s="23" t="str">
        <f aca="false">IF(B25="","",IFERROR(INDEX(Innehållskalender!$B$5:$B$204,MATCH(B25,Innehållskalender!$A$5:$A$204,0))&amp;IF(COUNTIF(Innehållskalender!$A$5:$A$204,B25)&gt;1," (+"&amp;(COUNTIF(Innehållskalender!$A$5:$A$204,B25)-1)&amp;")",""),""))</f>
        <v/>
      </c>
      <c r="C28" s="23" t="str">
        <f aca="false">IF(C25="","",IFERROR(INDEX(Innehållskalender!$B$5:$B$204,MATCH(C25,Innehållskalender!$A$5:$A$204,0))&amp;IF(COUNTIF(Innehållskalender!$A$5:$A$204,C25)&gt;1," (+"&amp;(COUNTIF(Innehållskalender!$A$5:$A$204,C25)-1)&amp;")",""),""))</f>
        <v/>
      </c>
      <c r="D28" s="23" t="str">
        <f aca="false">IF(D25="","",IFERROR(INDEX(Innehållskalender!$B$5:$B$204,MATCH(D25,Innehållskalender!$A$5:$A$204,0))&amp;IF(COUNTIF(Innehållskalender!$A$5:$A$204,D25)&gt;1," (+"&amp;(COUNTIF(Innehållskalender!$A$5:$A$204,D25)-1)&amp;")",""),""))</f>
        <v/>
      </c>
      <c r="E28" s="23" t="str">
        <f aca="false">IF(E25="","",IFERROR(INDEX(Innehållskalender!$B$5:$B$204,MATCH(E25,Innehållskalender!$A$5:$A$204,0))&amp;IF(COUNTIF(Innehållskalender!$A$5:$A$204,E25)&gt;1," (+"&amp;(COUNTIF(Innehållskalender!$A$5:$A$204,E25)-1)&amp;")",""),""))</f>
        <v/>
      </c>
      <c r="F28" s="23" t="str">
        <f aca="false">IF(F25="","",IFERROR(INDEX(Innehållskalender!$B$5:$B$204,MATCH(F25,Innehållskalender!$A$5:$A$204,0))&amp;IF(COUNTIF(Innehållskalender!$A$5:$A$204,F25)&gt;1," (+"&amp;(COUNTIF(Innehållskalender!$A$5:$A$204,F25)-1)&amp;")",""),""))</f>
        <v/>
      </c>
      <c r="G28" s="24" t="str">
        <f aca="false">IF(G25="","",IFERROR(INDEX(Innehållskalender!$B$5:$B$204,MATCH(G25,Innehållskalender!$A$5:$A$204,0))&amp;IF(COUNTIF(Innehållskalender!$A$5:$A$204,G25)&gt;1," (+"&amp;(COUNTIF(Innehållskalender!$A$5:$A$204,G25)-1)&amp;")",""),""))</f>
        <v/>
      </c>
      <c r="H28" s="24" t="str">
        <f aca="false">IF(H25="","",IFERROR(INDEX(Innehållskalender!$B$5:$B$204,MATCH(H25,Innehållskalender!$A$5:$A$204,0))&amp;IF(COUNTIF(Innehållskalender!$A$5:$A$204,H25)&gt;1," (+"&amp;(COUNTIF(Innehållskalender!$A$5:$A$204,H25)-1)&amp;")",""),""))</f>
        <v/>
      </c>
    </row>
    <row r="30" customFormat="false" ht="15" hidden="false" customHeight="false" outlineLevel="0" collapsed="false">
      <c r="A30" s="3" t="s">
        <v>2</v>
      </c>
    </row>
  </sheetData>
  <sheetProtection sheet="true"/>
  <conditionalFormatting sqref="B5:H8">
    <cfRule type="expression" priority="2" aboveAverage="0" equalAverage="0" bottom="0" percent="0" rank="0" text="" dxfId="17">
      <formula>B$5=""</formula>
    </cfRule>
    <cfRule type="expression" priority="3" aboveAverage="0" equalAverage="0" bottom="0" percent="0" rank="0" text="" dxfId="9">
      <formula>AND(B$6&lt;&gt;"",B$6=INDEX(Pillars,1))</formula>
    </cfRule>
    <cfRule type="expression" priority="4" aboveAverage="0" equalAverage="0" bottom="0" percent="0" rank="0" text="" dxfId="10">
      <formula>AND(B$6&lt;&gt;"",B$6=INDEX(Pillars,2))</formula>
    </cfRule>
    <cfRule type="expression" priority="5" aboveAverage="0" equalAverage="0" bottom="0" percent="0" rank="0" text="" dxfId="11">
      <formula>AND(B$6&lt;&gt;"",B$6=INDEX(Pillars,3))</formula>
    </cfRule>
    <cfRule type="expression" priority="6" aboveAverage="0" equalAverage="0" bottom="0" percent="0" rank="0" text="" dxfId="12">
      <formula>AND(B$6&lt;&gt;"",B$6=INDEX(Pillars,4))</formula>
    </cfRule>
  </conditionalFormatting>
  <conditionalFormatting sqref="B9:H12">
    <cfRule type="expression" priority="7" aboveAverage="0" equalAverage="0" bottom="0" percent="0" rank="0" text="" dxfId="17">
      <formula>B$9=""</formula>
    </cfRule>
    <cfRule type="expression" priority="8" aboveAverage="0" equalAverage="0" bottom="0" percent="0" rank="0" text="" dxfId="9">
      <formula>AND(B$10&lt;&gt;"",B$10=INDEX(Pillars,1))</formula>
    </cfRule>
    <cfRule type="expression" priority="9" aboveAverage="0" equalAverage="0" bottom="0" percent="0" rank="0" text="" dxfId="10">
      <formula>AND(B$10&lt;&gt;"",B$10=INDEX(Pillars,2))</formula>
    </cfRule>
    <cfRule type="expression" priority="10" aboveAverage="0" equalAverage="0" bottom="0" percent="0" rank="0" text="" dxfId="11">
      <formula>AND(B$10&lt;&gt;"",B$10=INDEX(Pillars,3))</formula>
    </cfRule>
    <cfRule type="expression" priority="11" aboveAverage="0" equalAverage="0" bottom="0" percent="0" rank="0" text="" dxfId="12">
      <formula>AND(B$10&lt;&gt;"",B$10=INDEX(Pillars,4))</formula>
    </cfRule>
  </conditionalFormatting>
  <conditionalFormatting sqref="B13:H16">
    <cfRule type="expression" priority="12" aboveAverage="0" equalAverage="0" bottom="0" percent="0" rank="0" text="" dxfId="17">
      <formula>B$13=""</formula>
    </cfRule>
    <cfRule type="expression" priority="13" aboveAverage="0" equalAverage="0" bottom="0" percent="0" rank="0" text="" dxfId="9">
      <formula>AND(B$14&lt;&gt;"",B$14=INDEX(Pillars,1))</formula>
    </cfRule>
    <cfRule type="expression" priority="14" aboveAverage="0" equalAverage="0" bottom="0" percent="0" rank="0" text="" dxfId="10">
      <formula>AND(B$14&lt;&gt;"",B$14=INDEX(Pillars,2))</formula>
    </cfRule>
    <cfRule type="expression" priority="15" aboveAverage="0" equalAverage="0" bottom="0" percent="0" rank="0" text="" dxfId="11">
      <formula>AND(B$14&lt;&gt;"",B$14=INDEX(Pillars,3))</formula>
    </cfRule>
    <cfRule type="expression" priority="16" aboveAverage="0" equalAverage="0" bottom="0" percent="0" rank="0" text="" dxfId="12">
      <formula>AND(B$14&lt;&gt;"",B$14=INDEX(Pillars,4))</formula>
    </cfRule>
  </conditionalFormatting>
  <conditionalFormatting sqref="B17:H20">
    <cfRule type="expression" priority="17" aboveAverage="0" equalAverage="0" bottom="0" percent="0" rank="0" text="" dxfId="17">
      <formula>B$17=""</formula>
    </cfRule>
    <cfRule type="expression" priority="18" aboveAverage="0" equalAverage="0" bottom="0" percent="0" rank="0" text="" dxfId="9">
      <formula>AND(B$18&lt;&gt;"",B$18=INDEX(Pillars,1))</formula>
    </cfRule>
    <cfRule type="expression" priority="19" aboveAverage="0" equalAverage="0" bottom="0" percent="0" rank="0" text="" dxfId="10">
      <formula>AND(B$18&lt;&gt;"",B$18=INDEX(Pillars,2))</formula>
    </cfRule>
    <cfRule type="expression" priority="20" aboveAverage="0" equalAverage="0" bottom="0" percent="0" rank="0" text="" dxfId="11">
      <formula>AND(B$18&lt;&gt;"",B$18=INDEX(Pillars,3))</formula>
    </cfRule>
    <cfRule type="expression" priority="21" aboveAverage="0" equalAverage="0" bottom="0" percent="0" rank="0" text="" dxfId="12">
      <formula>AND(B$18&lt;&gt;"",B$18=INDEX(Pillars,4))</formula>
    </cfRule>
  </conditionalFormatting>
  <conditionalFormatting sqref="B21:H24">
    <cfRule type="expression" priority="22" aboveAverage="0" equalAverage="0" bottom="0" percent="0" rank="0" text="" dxfId="17">
      <formula>B$21=""</formula>
    </cfRule>
    <cfRule type="expression" priority="23" aboveAverage="0" equalAverage="0" bottom="0" percent="0" rank="0" text="" dxfId="9">
      <formula>AND(B$22&lt;&gt;"",B$22=INDEX(Pillars,1))</formula>
    </cfRule>
    <cfRule type="expression" priority="24" aboveAverage="0" equalAverage="0" bottom="0" percent="0" rank="0" text="" dxfId="10">
      <formula>AND(B$22&lt;&gt;"",B$22=INDEX(Pillars,2))</formula>
    </cfRule>
    <cfRule type="expression" priority="25" aboveAverage="0" equalAverage="0" bottom="0" percent="0" rank="0" text="" dxfId="11">
      <formula>AND(B$22&lt;&gt;"",B$22=INDEX(Pillars,3))</formula>
    </cfRule>
    <cfRule type="expression" priority="26" aboveAverage="0" equalAverage="0" bottom="0" percent="0" rank="0" text="" dxfId="12">
      <formula>AND(B$22&lt;&gt;"",B$22=INDEX(Pillars,4))</formula>
    </cfRule>
  </conditionalFormatting>
  <conditionalFormatting sqref="B25:H28">
    <cfRule type="expression" priority="27" aboveAverage="0" equalAverage="0" bottom="0" percent="0" rank="0" text="" dxfId="17">
      <formula>B$25=""</formula>
    </cfRule>
    <cfRule type="expression" priority="28" aboveAverage="0" equalAverage="0" bottom="0" percent="0" rank="0" text="" dxfId="9">
      <formula>AND(B$26&lt;&gt;"",B$26=INDEX(Pillars,1))</formula>
    </cfRule>
    <cfRule type="expression" priority="29" aboveAverage="0" equalAverage="0" bottom="0" percent="0" rank="0" text="" dxfId="10">
      <formula>AND(B$26&lt;&gt;"",B$26=INDEX(Pillars,2))</formula>
    </cfRule>
    <cfRule type="expression" priority="30" aboveAverage="0" equalAverage="0" bottom="0" percent="0" rank="0" text="" dxfId="11">
      <formula>AND(B$26&lt;&gt;"",B$26=INDEX(Pillars,3))</formula>
    </cfRule>
    <cfRule type="expression" priority="31" aboveAverage="0" equalAverage="0" bottom="0" percent="0" rank="0" text="" dxfId="12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0"/>
    <col collapsed="false" customWidth="true" hidden="false" outlineLevel="0" max="3" min="3" style="0" width="32"/>
    <col collapsed="false" customWidth="true" hidden="false" outlineLevel="0" max="4" min="4" style="0" width="40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A4" s="4" t="s">
        <v>46</v>
      </c>
      <c r="B4" s="4" t="s">
        <v>47</v>
      </c>
      <c r="C4" s="4" t="s">
        <v>48</v>
      </c>
      <c r="D4" s="4" t="s">
        <v>49</v>
      </c>
      <c r="E4" s="4" t="s">
        <v>50</v>
      </c>
    </row>
    <row r="5" customFormat="false" ht="31.5" hidden="false" customHeight="true" outlineLevel="0" collapsed="false">
      <c r="A5" s="6" t="s">
        <v>51</v>
      </c>
      <c r="B5" s="6" t="s">
        <v>52</v>
      </c>
      <c r="C5" s="6" t="s">
        <v>53</v>
      </c>
      <c r="D5" s="6" t="s">
        <v>54</v>
      </c>
      <c r="E5" s="25"/>
    </row>
    <row r="6" customFormat="false" ht="31.5" hidden="false" customHeight="true" outlineLevel="0" collapsed="false">
      <c r="A6" s="6" t="s">
        <v>55</v>
      </c>
      <c r="B6" s="6" t="s">
        <v>56</v>
      </c>
      <c r="C6" s="6" t="s">
        <v>57</v>
      </c>
      <c r="D6" s="6" t="s">
        <v>58</v>
      </c>
      <c r="E6" s="25"/>
    </row>
    <row r="7" customFormat="false" ht="31.5" hidden="false" customHeight="true" outlineLevel="0" collapsed="false">
      <c r="A7" s="6" t="s">
        <v>59</v>
      </c>
      <c r="B7" s="6" t="s">
        <v>60</v>
      </c>
      <c r="C7" s="6" t="s">
        <v>61</v>
      </c>
      <c r="D7" s="6" t="s">
        <v>62</v>
      </c>
      <c r="E7" s="25"/>
    </row>
    <row r="8" customFormat="false" ht="31.5" hidden="false" customHeight="true" outlineLevel="0" collapsed="false">
      <c r="A8" s="6" t="s">
        <v>63</v>
      </c>
      <c r="B8" s="6" t="s">
        <v>64</v>
      </c>
      <c r="C8" s="6" t="s">
        <v>65</v>
      </c>
      <c r="D8" s="6" t="s">
        <v>66</v>
      </c>
      <c r="E8" s="25"/>
    </row>
    <row r="9" customFormat="false" ht="31.5" hidden="false" customHeight="true" outlineLevel="0" collapsed="false">
      <c r="A9" s="6" t="s">
        <v>67</v>
      </c>
      <c r="B9" s="6" t="s">
        <v>68</v>
      </c>
      <c r="C9" s="6" t="s">
        <v>69</v>
      </c>
      <c r="D9" s="6" t="s">
        <v>70</v>
      </c>
      <c r="E9" s="25"/>
    </row>
    <row r="11" customFormat="false" ht="36" hidden="false" customHeight="true" outlineLevel="0" collapsed="false">
      <c r="A11" s="26" t="s">
        <v>71</v>
      </c>
      <c r="B11" s="25"/>
      <c r="C11" s="25"/>
      <c r="D11" s="25"/>
      <c r="E11" s="25"/>
    </row>
    <row r="12" customFormat="false" ht="15" hidden="false" customHeight="false" outlineLevel="0" collapsed="false">
      <c r="A12" s="3" t="s">
        <v>72</v>
      </c>
    </row>
    <row r="13" customFormat="false" ht="15" hidden="false" customHeight="false" outlineLevel="0" collapsed="false">
      <c r="A13" s="3" t="s">
        <v>73</v>
      </c>
    </row>
    <row r="15" customFormat="false" ht="15" hidden="false" customHeight="false" outlineLevel="0" collapsed="false">
      <c r="A15" s="3" t="s">
        <v>2</v>
      </c>
    </row>
  </sheetData>
  <mergeCells count="1">
    <mergeCell ref="B11:E11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4"/>
    <col collapsed="false" customWidth="true" hidden="false" outlineLevel="0" max="3" min="3" style="0" width="52"/>
    <col collapsed="false" customWidth="true" hidden="false" outlineLevel="0" max="4" min="4" style="0" width="42"/>
  </cols>
  <sheetData>
    <row r="1" customFormat="false" ht="17.35" hidden="false" customHeight="fals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4" customFormat="false" ht="15" hidden="false" customHeight="false" outlineLevel="0" collapsed="false">
      <c r="A4" s="4" t="s">
        <v>76</v>
      </c>
      <c r="B4" s="4" t="s">
        <v>77</v>
      </c>
      <c r="C4" s="4" t="s">
        <v>78</v>
      </c>
      <c r="D4" s="4" t="s">
        <v>79</v>
      </c>
    </row>
    <row r="5" customFormat="false" ht="31.5" hidden="false" customHeight="true" outlineLevel="0" collapsed="false">
      <c r="A5" s="6" t="s">
        <v>80</v>
      </c>
      <c r="B5" s="6" t="s">
        <v>67</v>
      </c>
      <c r="C5" s="6" t="s">
        <v>81</v>
      </c>
      <c r="D5" s="6" t="s">
        <v>82</v>
      </c>
    </row>
    <row r="6" customFormat="false" ht="31.5" hidden="false" customHeight="true" outlineLevel="0" collapsed="false">
      <c r="A6" s="6" t="s">
        <v>83</v>
      </c>
      <c r="B6" s="6" t="s">
        <v>67</v>
      </c>
      <c r="C6" s="6" t="s">
        <v>84</v>
      </c>
      <c r="D6" s="6" t="s">
        <v>85</v>
      </c>
    </row>
    <row r="7" customFormat="false" ht="31.5" hidden="false" customHeight="true" outlineLevel="0" collapsed="false">
      <c r="A7" s="6" t="s">
        <v>86</v>
      </c>
      <c r="B7" s="6" t="s">
        <v>51</v>
      </c>
      <c r="C7" s="6" t="s">
        <v>87</v>
      </c>
      <c r="D7" s="6" t="s">
        <v>88</v>
      </c>
    </row>
    <row r="8" customFormat="false" ht="31.5" hidden="false" customHeight="true" outlineLevel="0" collapsed="false">
      <c r="A8" s="6" t="s">
        <v>89</v>
      </c>
      <c r="B8" s="6" t="s">
        <v>67</v>
      </c>
      <c r="C8" s="6" t="s">
        <v>90</v>
      </c>
      <c r="D8" s="6" t="s">
        <v>91</v>
      </c>
    </row>
    <row r="9" customFormat="false" ht="31.5" hidden="false" customHeight="true" outlineLevel="0" collapsed="false">
      <c r="A9" s="6" t="s">
        <v>92</v>
      </c>
      <c r="B9" s="6" t="s">
        <v>51</v>
      </c>
      <c r="C9" s="6" t="s">
        <v>93</v>
      </c>
      <c r="D9" s="6" t="s">
        <v>94</v>
      </c>
    </row>
    <row r="10" customFormat="false" ht="31.5" hidden="false" customHeight="true" outlineLevel="0" collapsed="false">
      <c r="A10" s="25"/>
      <c r="B10" s="25"/>
      <c r="C10" s="25"/>
      <c r="D10" s="25"/>
    </row>
    <row r="11" customFormat="false" ht="31.5" hidden="false" customHeight="true" outlineLevel="0" collapsed="false">
      <c r="A11" s="25"/>
      <c r="B11" s="25"/>
      <c r="C11" s="25"/>
      <c r="D11" s="25"/>
    </row>
    <row r="13" customFormat="false" ht="30" hidden="false" customHeight="true" outlineLevel="0" collapsed="false">
      <c r="A13" s="26" t="s">
        <v>95</v>
      </c>
      <c r="B13" s="25"/>
      <c r="C13" s="25"/>
      <c r="D13" s="25"/>
    </row>
    <row r="14" customFormat="false" ht="30" hidden="false" customHeight="true" outlineLevel="0" collapsed="false">
      <c r="A14" s="26" t="s">
        <v>96</v>
      </c>
      <c r="B14" s="25"/>
      <c r="C14" s="25"/>
      <c r="D14" s="25"/>
    </row>
    <row r="15" customFormat="false" ht="15" hidden="false" customHeight="false" outlineLevel="0" collapsed="false">
      <c r="A15" s="3" t="s">
        <v>97</v>
      </c>
    </row>
    <row r="17" customFormat="false" ht="15" hidden="false" customHeight="false" outlineLevel="0" collapsed="false">
      <c r="A17" s="3" t="s">
        <v>2</v>
      </c>
    </row>
  </sheetData>
  <mergeCells count="2">
    <mergeCell ref="B13:D13"/>
    <mergeCell ref="B14:D14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"Sammanfattning — "&amp;CHOOSE(SelMonth,"januari","februari","mars","april","maj","juni","juli","augusti","september","oktober","november","december")&amp;" "&amp;SelYear</f>
        <v>Sammanfattning — november 2026</v>
      </c>
    </row>
    <row r="2" customFormat="false" ht="15" hidden="false" customHeight="false" outlineLevel="0" collapsed="false">
      <c r="A2" s="3" t="s">
        <v>2</v>
      </c>
    </row>
    <row r="4" customFormat="false" ht="15" hidden="false" customHeight="false" outlineLevel="0" collapsed="false">
      <c r="B4" s="27" t="s">
        <v>98</v>
      </c>
    </row>
    <row r="5" customFormat="false" ht="15" hidden="false" customHeight="false" outlineLevel="0" collapsed="false">
      <c r="B5" s="4" t="s">
        <v>5</v>
      </c>
      <c r="C5" s="4" t="s">
        <v>99</v>
      </c>
      <c r="D5" s="4" t="s">
        <v>100</v>
      </c>
      <c r="E5" s="4" t="s">
        <v>101</v>
      </c>
      <c r="F5" s="4" t="s">
        <v>102</v>
      </c>
    </row>
    <row r="6" customFormat="false" ht="15" hidden="false" customHeight="false" outlineLevel="0" collapsed="false">
      <c r="B6" s="28" t="str">
        <f aca="false">'Pelare och listor'!B11</f>
        <v>Kunskap</v>
      </c>
      <c r="C6" s="29" t="str">
        <f aca="false">IF('Pelare och listor'!C11="","",'Pelare och listor'!C11)</f>
        <v/>
      </c>
      <c r="D6" s="30" t="n">
        <f aca="false">COUNTIFS(Innehållskalender!$C$5:$C$204,B6,Innehållskalender!$A$5:$A$204,"&gt;="&amp;MonthStart,Innehållskalender!$A$5:$A$204,"&lt;="&amp;MonthEnd)</f>
        <v>2</v>
      </c>
      <c r="E6" s="29" t="n">
        <f aca="false">IF($D$10=0,"",D6/$D$10)</f>
        <v>0.333333333333333</v>
      </c>
      <c r="F6" s="31" t="str">
        <f aca="false">IF(OR(E6="",C6=""),"",ROUND((E6-C6)*100,1))</f>
        <v/>
      </c>
    </row>
    <row r="7" customFormat="false" ht="15" hidden="false" customHeight="false" outlineLevel="0" collapsed="false">
      <c r="B7" s="32" t="str">
        <f aca="false">'Pelare och listor'!B12</f>
        <v>Bakom kulisserna</v>
      </c>
      <c r="C7" s="29" t="str">
        <f aca="false">IF('Pelare och listor'!C12="","",'Pelare och listor'!C12)</f>
        <v/>
      </c>
      <c r="D7" s="30" t="n">
        <f aca="false">COUNTIFS(Innehållskalender!$C$5:$C$204,B7,Innehållskalender!$A$5:$A$204,"&gt;="&amp;MonthStart,Innehållskalender!$A$5:$A$204,"&lt;="&amp;MonthEnd)</f>
        <v>2</v>
      </c>
      <c r="E7" s="29" t="n">
        <f aca="false">IF($D$10=0,"",D7/$D$10)</f>
        <v>0.333333333333333</v>
      </c>
      <c r="F7" s="31" t="str">
        <f aca="false">IF(OR(E7="",C7=""),"",ROUND((E7-C7)*100,1))</f>
        <v/>
      </c>
    </row>
    <row r="8" customFormat="false" ht="15" hidden="false" customHeight="false" outlineLevel="0" collapsed="false">
      <c r="B8" s="33" t="str">
        <f aca="false">'Pelare och listor'!B13</f>
        <v>Kundberättelse</v>
      </c>
      <c r="C8" s="29" t="str">
        <f aca="false">IF('Pelare och listor'!C13="","",'Pelare och listor'!C13)</f>
        <v/>
      </c>
      <c r="D8" s="30" t="n">
        <f aca="false">COUNTIFS(Innehållskalender!$C$5:$C$204,B8,Innehållskalender!$A$5:$A$204,"&gt;="&amp;MonthStart,Innehållskalender!$A$5:$A$204,"&lt;="&amp;MonthEnd)</f>
        <v>1</v>
      </c>
      <c r="E8" s="29" t="n">
        <f aca="false">IF($D$10=0,"",D8/$D$10)</f>
        <v>0.166666666666667</v>
      </c>
      <c r="F8" s="31" t="str">
        <f aca="false">IF(OR(E8="",C8=""),"",ROUND((E8-C8)*100,1))</f>
        <v/>
      </c>
    </row>
    <row r="9" customFormat="false" ht="15" hidden="false" customHeight="false" outlineLevel="0" collapsed="false">
      <c r="B9" s="34" t="str">
        <f aca="false">'Pelare och listor'!B14</f>
        <v>Erbjudande</v>
      </c>
      <c r="C9" s="29" t="str">
        <f aca="false">IF('Pelare och listor'!C14="","",'Pelare och listor'!C14)</f>
        <v/>
      </c>
      <c r="D9" s="30" t="n">
        <f aca="false">COUNTIFS(Innehållskalender!$C$5:$C$204,B9,Innehållskalender!$A$5:$A$204,"&gt;="&amp;MonthStart,Innehållskalender!$A$5:$A$204,"&lt;="&amp;MonthEnd)</f>
        <v>1</v>
      </c>
      <c r="E9" s="29" t="n">
        <f aca="false">IF($D$10=0,"",D9/$D$10)</f>
        <v>0.166666666666667</v>
      </c>
      <c r="F9" s="31" t="str">
        <f aca="false">IF(OR(E9="",C9=""),"",ROUND((E9-C9)*100,1))</f>
        <v/>
      </c>
    </row>
    <row r="10" customFormat="false" ht="15" hidden="false" customHeight="false" outlineLevel="0" collapsed="false">
      <c r="B10" s="35" t="s">
        <v>103</v>
      </c>
      <c r="C10" s="36" t="str">
        <f aca="false">IF(COUNT(C6:C9)=0,"",SUM(C6:C9))</f>
        <v/>
      </c>
      <c r="D10" s="4" t="n">
        <f aca="false">SUM(D6:D9)</f>
        <v>6</v>
      </c>
      <c r="E10" s="36" t="n">
        <f aca="false">IF(D10=0,"",SUM(E6:E9))</f>
        <v>1</v>
      </c>
      <c r="F10" s="4"/>
    </row>
    <row r="12" customFormat="false" ht="15" hidden="false" customHeight="false" outlineLevel="0" collapsed="false">
      <c r="B12" s="27" t="s">
        <v>104</v>
      </c>
      <c r="D12" s="27" t="s">
        <v>105</v>
      </c>
    </row>
    <row r="13" customFormat="false" ht="15" hidden="false" customHeight="false" outlineLevel="0" collapsed="false">
      <c r="B13" s="4" t="s">
        <v>4</v>
      </c>
      <c r="C13" s="4" t="s">
        <v>106</v>
      </c>
      <c r="D13" s="4" t="s">
        <v>9</v>
      </c>
      <c r="E13" s="4" t="s">
        <v>106</v>
      </c>
    </row>
    <row r="14" customFormat="false" ht="15" hidden="false" customHeight="false" outlineLevel="0" collapsed="false">
      <c r="B14" s="37" t="str">
        <f aca="false">'Pelare och listor'!C19</f>
        <v>LinkedIn</v>
      </c>
      <c r="C14" s="30" t="n">
        <f aca="false">SUMPRODUCT(ISNUMBER(SEARCH(","&amp;B14&amp;",",","&amp;SUBSTITUTE(Innehållskalender!$B$5:$B$204,", ",",")&amp;","))*(Innehållskalender!$A$5:$A$204&gt;=MonthStart)*(Innehållskalender!$A$5:$A$204&lt;=MonthEnd))</f>
        <v>4</v>
      </c>
      <c r="D14" s="38" t="str">
        <f aca="false">'Pelare och listor'!D19</f>
        <v>Idé</v>
      </c>
      <c r="E14" s="30" t="n">
        <f aca="false">COUNTIFS(Innehållskalender!$G$5:$G$204,D14,Innehållskalender!$A$5:$A$204,"&gt;="&amp;MonthStart,Innehållskalender!$A$5:$A$204,"&lt;="&amp;MonthEnd)</f>
        <v>3</v>
      </c>
    </row>
    <row r="15" customFormat="false" ht="15" hidden="false" customHeight="false" outlineLevel="0" collapsed="false">
      <c r="B15" s="37" t="str">
        <f aca="false">'Pelare och listor'!C20</f>
        <v>Instagram</v>
      </c>
      <c r="C15" s="30" t="n">
        <f aca="false">SUMPRODUCT(ISNUMBER(SEARCH(","&amp;B15&amp;",",","&amp;SUBSTITUTE(Innehållskalender!$B$5:$B$204,", ",",")&amp;","))*(Innehållskalender!$A$5:$A$204&gt;=MonthStart)*(Innehållskalender!$A$5:$A$204&lt;=MonthEnd))</f>
        <v>3</v>
      </c>
      <c r="D15" s="39" t="str">
        <f aca="false">'Pelare och listor'!D20</f>
        <v>Utkast</v>
      </c>
      <c r="E15" s="30" t="n">
        <f aca="false">COUNTIFS(Innehållskalender!$G$5:$G$204,D15,Innehållskalender!$A$5:$A$204,"&gt;="&amp;MonthStart,Innehållskalender!$A$5:$A$204,"&lt;="&amp;MonthEnd)</f>
        <v>1</v>
      </c>
    </row>
    <row r="16" customFormat="false" ht="15" hidden="false" customHeight="false" outlineLevel="0" collapsed="false">
      <c r="B16" s="37" t="str">
        <f aca="false">'Pelare och listor'!C21</f>
        <v>Facebook</v>
      </c>
      <c r="C16" s="30" t="n">
        <f aca="false">SUMPRODUCT(ISNUMBER(SEARCH(","&amp;B16&amp;",",","&amp;SUBSTITUTE(Innehållskalender!$B$5:$B$204,", ",",")&amp;","))*(Innehållskalender!$A$5:$A$204&gt;=MonthStart)*(Innehållskalender!$A$5:$A$204&lt;=MonthEnd))</f>
        <v>3</v>
      </c>
      <c r="D16" s="40" t="str">
        <f aca="false">'Pelare och listor'!D21</f>
        <v>Granskas</v>
      </c>
      <c r="E16" s="30" t="n">
        <f aca="false">COUNTIFS(Innehållskalender!$G$5:$G$204,D16,Innehållskalender!$A$5:$A$204,"&gt;="&amp;MonthStart,Innehållskalender!$A$5:$A$204,"&lt;="&amp;MonthEnd)</f>
        <v>1</v>
      </c>
    </row>
    <row r="17" customFormat="false" ht="15" hidden="false" customHeight="false" outlineLevel="0" collapsed="false">
      <c r="B17" s="37" t="str">
        <f aca="false">'Pelare och listor'!C22</f>
        <v>Threads</v>
      </c>
      <c r="C17" s="30" t="n">
        <f aca="false">SUMPRODUCT(ISNUMBER(SEARCH(","&amp;B17&amp;",",","&amp;SUBSTITUTE(Innehållskalender!$B$5:$B$204,", ",",")&amp;","))*(Innehållskalender!$A$5:$A$204&gt;=MonthStart)*(Innehållskalender!$A$5:$A$204&lt;=MonthEnd))</f>
        <v>0</v>
      </c>
      <c r="D17" s="32" t="str">
        <f aca="false">'Pelare och listor'!D22</f>
        <v>Godkänt</v>
      </c>
      <c r="E17" s="30" t="n">
        <f aca="false">COUNTIFS(Innehållskalender!$G$5:$G$204,D17,Innehållskalender!$A$5:$A$204,"&gt;="&amp;MonthStart,Innehållskalender!$A$5:$A$204,"&lt;="&amp;MonthEnd)</f>
        <v>1</v>
      </c>
    </row>
    <row r="18" customFormat="false" ht="15" hidden="false" customHeight="false" outlineLevel="0" collapsed="false">
      <c r="B18" s="37" t="str">
        <f aca="false">'Pelare och listor'!C23</f>
        <v>TikTok</v>
      </c>
      <c r="C18" s="30" t="n">
        <f aca="false">SUMPRODUCT(ISNUMBER(SEARCH(","&amp;B18&amp;",",","&amp;SUBSTITUTE(Innehållskalender!$B$5:$B$204,", ",",")&amp;","))*(Innehållskalender!$A$5:$A$204&gt;=MonthStart)*(Innehållskalender!$A$5:$A$204&lt;=MonthEnd))</f>
        <v>0</v>
      </c>
      <c r="D18" s="41" t="str">
        <f aca="false">'Pelare och listor'!D23</f>
        <v>Schemalagt</v>
      </c>
      <c r="E18" s="30" t="n">
        <f aca="false">COUNTIFS(Innehållskalender!$G$5:$G$204,D18,Innehållskalender!$A$5:$A$204,"&gt;="&amp;MonthStart,Innehållskalender!$A$5:$A$204,"&lt;="&amp;MonthEnd)</f>
        <v>0</v>
      </c>
    </row>
    <row r="19" customFormat="false" ht="15" hidden="false" customHeight="false" outlineLevel="0" collapsed="false">
      <c r="B19" s="37" t="str">
        <f aca="false">'Pelare och listor'!C24</f>
        <v>YouTube</v>
      </c>
      <c r="C19" s="30" t="n">
        <f aca="false">SUMPRODUCT(ISNUMBER(SEARCH(","&amp;B19&amp;",",","&amp;SUBSTITUTE(Innehållskalender!$B$5:$B$204,", ",",")&amp;","))*(Innehållskalender!$A$5:$A$204&gt;=MonthStart)*(Innehållskalender!$A$5:$A$204&lt;=MonthEnd))</f>
        <v>0</v>
      </c>
    </row>
    <row r="20" customFormat="false" ht="15" hidden="false" customHeight="false" outlineLevel="0" collapsed="false">
      <c r="B20" s="35" t="s">
        <v>107</v>
      </c>
      <c r="C20" s="4" t="n">
        <f aca="false">SUM(C14:C19)</f>
        <v>10</v>
      </c>
      <c r="D20" s="35" t="s">
        <v>103</v>
      </c>
      <c r="E20" s="4" t="n">
        <f aca="false">SUM(E14:E19)</f>
        <v>6</v>
      </c>
    </row>
    <row r="21" customFormat="false" ht="15" hidden="false" customHeight="false" outlineLevel="0" collapsed="false">
      <c r="B21" s="3" t="s">
        <v>108</v>
      </c>
    </row>
    <row r="23" customFormat="false" ht="15" hidden="false" customHeight="false" outlineLevel="0" collapsed="false">
      <c r="B23" s="27" t="s">
        <v>109</v>
      </c>
    </row>
    <row r="24" customFormat="false" ht="15" hidden="false" customHeight="true" outlineLevel="0" collapsed="false">
      <c r="B24" s="4" t="s">
        <v>110</v>
      </c>
      <c r="C24" s="4" t="s">
        <v>111</v>
      </c>
      <c r="D24" s="4"/>
      <c r="E24" s="4" t="s">
        <v>112</v>
      </c>
      <c r="F24" s="4"/>
    </row>
    <row r="25" customFormat="false" ht="36" hidden="false" customHeight="true" outlineLevel="0" collapsed="false">
      <c r="B25" s="42" t="s">
        <v>113</v>
      </c>
      <c r="C25" s="43" t="s">
        <v>114</v>
      </c>
      <c r="D25" s="43"/>
      <c r="E25" s="43" t="s">
        <v>115</v>
      </c>
      <c r="F25" s="43"/>
    </row>
    <row r="26" customFormat="false" ht="36" hidden="false" customHeight="true" outlineLevel="0" collapsed="false">
      <c r="B26" s="42" t="s">
        <v>116</v>
      </c>
      <c r="C26" s="43" t="s">
        <v>117</v>
      </c>
      <c r="D26" s="43"/>
      <c r="E26" s="43" t="s">
        <v>118</v>
      </c>
      <c r="F26" s="43"/>
    </row>
    <row r="27" customFormat="false" ht="36" hidden="false" customHeight="true" outlineLevel="0" collapsed="false">
      <c r="B27" s="42" t="s">
        <v>119</v>
      </c>
      <c r="C27" s="43" t="s">
        <v>120</v>
      </c>
      <c r="D27" s="43"/>
      <c r="E27" s="43" t="s">
        <v>121</v>
      </c>
      <c r="F27" s="43"/>
    </row>
    <row r="28" customFormat="false" ht="36" hidden="false" customHeight="true" outlineLevel="0" collapsed="false">
      <c r="B28" s="42" t="s">
        <v>122</v>
      </c>
      <c r="C28" s="43" t="s">
        <v>123</v>
      </c>
      <c r="D28" s="43"/>
      <c r="E28" s="43" t="s">
        <v>124</v>
      </c>
      <c r="F28" s="43"/>
    </row>
    <row r="29" customFormat="false" ht="36" hidden="false" customHeight="true" outlineLevel="0" collapsed="false">
      <c r="B29" s="42" t="s">
        <v>125</v>
      </c>
      <c r="C29" s="43" t="s">
        <v>126</v>
      </c>
      <c r="D29" s="43"/>
      <c r="E29" s="43" t="s">
        <v>127</v>
      </c>
      <c r="F29" s="43"/>
    </row>
    <row r="30" customFormat="false" ht="15" hidden="false" customHeight="false" outlineLevel="0" collapsed="false">
      <c r="B30" s="3" t="s">
        <v>128</v>
      </c>
    </row>
  </sheetData>
  <sheetProtection sheet="true"/>
  <mergeCells count="12"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129</v>
      </c>
    </row>
    <row r="2" customFormat="false" ht="15" hidden="false" customHeight="false" outlineLevel="0" collapsed="false">
      <c r="A2" s="2" t="s">
        <v>130</v>
      </c>
    </row>
    <row r="4" customFormat="false" ht="15" hidden="false" customHeight="false" outlineLevel="0" collapsed="false">
      <c r="B4" s="44" t="s">
        <v>131</v>
      </c>
      <c r="C4" s="45" t="n">
        <v>11</v>
      </c>
    </row>
    <row r="5" customFormat="false" ht="15" hidden="false" customHeight="false" outlineLevel="0" collapsed="false">
      <c r="B5" s="44" t="s">
        <v>132</v>
      </c>
      <c r="C5" s="45" t="n">
        <v>2026</v>
      </c>
    </row>
    <row r="6" customFormat="false" ht="15" hidden="false" customHeight="false" outlineLevel="0" collapsed="false">
      <c r="B6" s="44" t="s">
        <v>133</v>
      </c>
      <c r="C6" s="46" t="n">
        <f aca="false">DATE(SelYear,SelMonth,1)</f>
        <v>46327</v>
      </c>
    </row>
    <row r="7" customFormat="false" ht="15" hidden="false" customHeight="false" outlineLevel="0" collapsed="false">
      <c r="B7" s="44" t="s">
        <v>134</v>
      </c>
      <c r="C7" s="46" t="n">
        <f aca="false">DATE(SelYear,SelMonth+1,0)</f>
        <v>46356</v>
      </c>
    </row>
    <row r="8" customFormat="false" ht="15" hidden="false" customHeight="false" outlineLevel="0" collapsed="false">
      <c r="B8" s="44" t="s">
        <v>135</v>
      </c>
      <c r="C8" s="46" t="n">
        <f aca="false">C6-WEEKDAY(C6,2)+1</f>
        <v>46321</v>
      </c>
    </row>
    <row r="10" customFormat="false" ht="15" hidden="false" customHeight="false" outlineLevel="0" collapsed="false">
      <c r="B10" s="4" t="s">
        <v>5</v>
      </c>
      <c r="C10" s="4" t="s">
        <v>136</v>
      </c>
      <c r="D10" s="4" t="s">
        <v>137</v>
      </c>
      <c r="E10" s="4" t="s">
        <v>138</v>
      </c>
    </row>
    <row r="11" customFormat="false" ht="19.5" hidden="false" customHeight="true" outlineLevel="0" collapsed="false">
      <c r="B11" s="47" t="s">
        <v>11</v>
      </c>
      <c r="C11" s="48"/>
      <c r="D11" s="49" t="s">
        <v>139</v>
      </c>
      <c r="E11" s="47" t="s">
        <v>140</v>
      </c>
    </row>
    <row r="12" customFormat="false" ht="19.5" hidden="false" customHeight="true" outlineLevel="0" collapsed="false">
      <c r="B12" s="47" t="s">
        <v>17</v>
      </c>
      <c r="C12" s="48"/>
      <c r="D12" s="50" t="s">
        <v>141</v>
      </c>
      <c r="E12" s="47" t="s">
        <v>142</v>
      </c>
    </row>
    <row r="13" customFormat="false" ht="19.5" hidden="false" customHeight="true" outlineLevel="0" collapsed="false">
      <c r="B13" s="47" t="s">
        <v>20</v>
      </c>
      <c r="C13" s="48"/>
      <c r="D13" s="51" t="s">
        <v>143</v>
      </c>
      <c r="E13" s="47" t="s">
        <v>144</v>
      </c>
    </row>
    <row r="14" customFormat="false" ht="19.5" hidden="false" customHeight="true" outlineLevel="0" collapsed="false">
      <c r="B14" s="47" t="s">
        <v>28</v>
      </c>
      <c r="C14" s="48"/>
      <c r="D14" s="52" t="s">
        <v>145</v>
      </c>
      <c r="E14" s="47" t="s">
        <v>146</v>
      </c>
    </row>
    <row r="15" customFormat="false" ht="15" hidden="false" customHeight="false" outlineLevel="0" collapsed="false">
      <c r="B15" s="44" t="s">
        <v>103</v>
      </c>
      <c r="C15" s="36" t="str">
        <f aca="false">IF(COUNT(C11:C14)=0,"",SUM(C11:C14))</f>
        <v/>
      </c>
    </row>
    <row r="16" customFormat="false" ht="15" hidden="false" customHeight="false" outlineLevel="0" collapsed="false">
      <c r="B16" s="3" t="s">
        <v>147</v>
      </c>
    </row>
    <row r="18" customFormat="false" ht="15" hidden="false" customHeight="false" outlineLevel="0" collapsed="false">
      <c r="B18" s="4" t="s">
        <v>148</v>
      </c>
      <c r="C18" s="4" t="s">
        <v>4</v>
      </c>
      <c r="D18" s="4" t="s">
        <v>9</v>
      </c>
    </row>
    <row r="19" customFormat="false" ht="15" hidden="false" customHeight="false" outlineLevel="0" collapsed="false">
      <c r="B19" s="47" t="s">
        <v>149</v>
      </c>
      <c r="C19" s="47" t="s">
        <v>10</v>
      </c>
      <c r="D19" s="47" t="s">
        <v>26</v>
      </c>
    </row>
    <row r="20" customFormat="false" ht="15" hidden="false" customHeight="false" outlineLevel="0" collapsed="false">
      <c r="B20" s="47" t="s">
        <v>150</v>
      </c>
      <c r="C20" s="47" t="s">
        <v>30</v>
      </c>
      <c r="D20" s="47" t="s">
        <v>23</v>
      </c>
    </row>
    <row r="21" customFormat="false" ht="15" hidden="false" customHeight="false" outlineLevel="0" collapsed="false">
      <c r="B21" s="47" t="s">
        <v>151</v>
      </c>
      <c r="C21" s="47" t="s">
        <v>152</v>
      </c>
      <c r="D21" s="47" t="s">
        <v>19</v>
      </c>
    </row>
    <row r="22" customFormat="false" ht="15" hidden="false" customHeight="false" outlineLevel="0" collapsed="false">
      <c r="B22" s="47" t="s">
        <v>153</v>
      </c>
      <c r="C22" s="47" t="s">
        <v>154</v>
      </c>
      <c r="D22" s="47" t="s">
        <v>15</v>
      </c>
    </row>
    <row r="23" customFormat="false" ht="15" hidden="false" customHeight="false" outlineLevel="0" collapsed="false">
      <c r="B23" s="47" t="s">
        <v>155</v>
      </c>
      <c r="C23" s="47" t="s">
        <v>156</v>
      </c>
      <c r="D23" s="47" t="s">
        <v>157</v>
      </c>
    </row>
    <row r="24" customFormat="false" ht="15" hidden="false" customHeight="false" outlineLevel="0" collapsed="false">
      <c r="C24" s="47" t="s">
        <v>158</v>
      </c>
    </row>
    <row r="25" customFormat="false" ht="15" hidden="false" customHeight="false" outlineLevel="0" collapsed="false">
      <c r="B25" s="3" t="s">
        <v>159</v>
      </c>
    </row>
    <row r="27" customFormat="false" ht="15" hidden="false" customHeight="false" outlineLevel="0" collapsed="false">
      <c r="B27" s="3" t="s">
        <v>2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2026-10-25T06:29:47Z</dcterms:created>
  <dc:creator>openpyxl</dc:creator>
  <dc:description/>
  <dc:language>sv-SE</dc:language>
  <cp:lastModifiedBy/>
  <dcterms:modified xsi:type="dcterms:W3CDTF">2026-10-25T06:29:47Z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