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İçerik Takvimi" sheetId="1" state="visible" r:id="rId3"/>
    <sheet name="Aylık Görünüm" sheetId="2" state="visible" r:id="rId4"/>
    <sheet name="Format Matrisi" sheetId="3" state="visible" r:id="rId5"/>
    <sheet name="Özet" sheetId="4" state="visible" r:id="rId6"/>
    <sheet name="Temalar ve Listeler" sheetId="5" state="visible" r:id="rId7"/>
  </sheets>
  <definedNames>
    <definedName function="false" hidden="false" localSheetId="1" name="_xlnm.Print_Area" vbProcedure="false">'Aylık Görünüm'!$A$1:$H$30</definedName>
    <definedName function="false" hidden="false" localSheetId="2" name="_xlnm.Print_Area" vbProcedure="false">'Format Matrisi'!$A$1:$E$16</definedName>
    <definedName function="false" hidden="false" localSheetId="0" name="_xlnm.Print_Area" vbProcedure="false">'İçerik Takvimi'!$A$1:$J$36</definedName>
    <definedName function="false" hidden="false" localSheetId="3" name="_xlnm.Print_Area" vbProcedure="false">Özet!$A$1:$F$27</definedName>
    <definedName function="false" hidden="false" localSheetId="4" name="_xlnm.Print_Area" vbProcedure="false">'Temalar ve Listeler'!$A$1:$E$29</definedName>
    <definedName function="false" hidden="false" name="Channels" vbProcedure="false">'Temalar ve Listeler'!$C$19:$C$24</definedName>
    <definedName function="false" hidden="false" name="Formats" vbProcedure="false">'Temalar ve Listeler'!$B$19:$B$26</definedName>
    <definedName function="false" hidden="false" name="GridStart" vbProcedure="false">'Temalar ve Listeler'!$C$8</definedName>
    <definedName function="false" hidden="false" name="MonthEnd" vbProcedure="false">'Temalar ve Listeler'!$C$7</definedName>
    <definedName function="false" hidden="false" name="MonthStart" vbProcedure="false">'Temalar ve Listeler'!$C$6</definedName>
    <definedName function="false" hidden="false" name="Pillars" vbProcedure="false">'Temalar ve Listeler'!$B$11:$B$14</definedName>
    <definedName function="false" hidden="false" name="PillarTargets" vbProcedure="false">'Temalar ve Listeler'!$C$11:$C$14</definedName>
    <definedName function="false" hidden="false" name="SelMonth" vbProcedure="false">'Temalar ve Listeler'!$C$4</definedName>
    <definedName function="false" hidden="false" name="SelYear" vbProcedure="false">'Temalar ve Listeler'!$C$5</definedName>
    <definedName function="false" hidden="false" name="Statuses" vbProcedure="false">'Temalar ve Listeler'!$D$19:$D$24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<sst xmlns="http://schemas.openxmlformats.org/spreadsheetml/2006/main" count="390" uniqueCount="198">
  <si>
    <t xml:space="preserve">İçerik Takvimi</t>
  </si>
  <si>
    <t xml:space="preserve">Her gönderi için bir satır. Kanal, İçerik Teması, Format ve Yayın Durumu sütunlarında açılır menü vardır; Tarih GG.AA.YYYY, Saat SS:DD biçimindedir. Tablonun hemen altındaki satıra yazdığınızda tablo kendiliğinden genişler.</t>
  </si>
  <si>
    <t xml:space="preserve">Tarih</t>
  </si>
  <si>
    <t xml:space="preserve">Saat</t>
  </si>
  <si>
    <t xml:space="preserve">Kanal</t>
  </si>
  <si>
    <t xml:space="preserve">İçerik Teması</t>
  </si>
  <si>
    <t xml:space="preserve">Format</t>
  </si>
  <si>
    <t xml:space="preserve">Metin &amp; Hashtag</t>
  </si>
  <si>
    <t xml:space="preserve">Görsel / Video Linki</t>
  </si>
  <si>
    <t xml:space="preserve">Yayın Durumu</t>
  </si>
  <si>
    <t xml:space="preserve">Sorumlu Kişi</t>
  </si>
  <si>
    <t xml:space="preserve">Notlar &amp; Revizyon</t>
  </si>
  <si>
    <t xml:space="preserve">LinkedIn</t>
  </si>
  <si>
    <t xml:space="preserve">Eğitici</t>
  </si>
  <si>
    <t xml:space="preserve">Carousel</t>
  </si>
  <si>
    <t xml:space="preserve">Bütçenizi koruyan 5 pazarlama metriği... #pazarlama</t>
  </si>
  <si>
    <t xml:space="preserve">drive.link/tasarim-01</t>
  </si>
  <si>
    <t xml:space="preserve">Onaylandı</t>
  </si>
  <si>
    <t xml:space="preserve">Selin B.</t>
  </si>
  <si>
    <t xml:space="preserve">10 slayt; slayt 4 puntosu büyütüldü.</t>
  </si>
  <si>
    <t xml:space="preserve">Instagram</t>
  </si>
  <si>
    <t xml:space="preserve">Reels</t>
  </si>
  <si>
    <t xml:space="preserve">Pazarlamada en çok gözden kaçan 3 hata! #dijital</t>
  </si>
  <si>
    <t xml:space="preserve">drive.link/video-reels1</t>
  </si>
  <si>
    <t xml:space="preserve">Zamanlandı</t>
  </si>
  <si>
    <t xml:space="preserve">Murat K.</t>
  </si>
  <si>
    <t xml:space="preserve">45 sn; kapak 1:1 kareden kontrol edildi.</t>
  </si>
  <si>
    <t xml:space="preserve">Threads</t>
  </si>
  <si>
    <t xml:space="preserve">Etkileşim</t>
  </si>
  <si>
    <t xml:space="preserve">Kısa Metin</t>
  </si>
  <si>
    <t xml:space="preserve">Pazarlama bütçenizde ilk keseceğiniz kalem hangisi?</t>
  </si>
  <si>
    <t xml:space="preserve">—</t>
  </si>
  <si>
    <t xml:space="preserve">Yorumlara 30 dk içinde yanıt verilecek.</t>
  </si>
  <si>
    <t xml:space="preserve">YouTube</t>
  </si>
  <si>
    <t xml:space="preserve">Shorts</t>
  </si>
  <si>
    <t xml:space="preserve">30 saniyede kampanya optimizasyonu nasıl yapılır?</t>
  </si>
  <si>
    <t xml:space="preserve">drive.link/yt-shorts-1</t>
  </si>
  <si>
    <t xml:space="preserve">Tasarımda</t>
  </si>
  <si>
    <t xml:space="preserve">Can T.</t>
  </si>
  <si>
    <t xml:space="preserve">Dikey formatta altyazı eklenecek.</t>
  </si>
  <si>
    <t xml:space="preserve">Satış</t>
  </si>
  <si>
    <t xml:space="preserve">Tek Görsel</t>
  </si>
  <si>
    <t xml:space="preserve">Hafta sonuna özel yıllık abonelik avantajı başladı.</t>
  </si>
  <si>
    <t xml:space="preserve">drive.link/gorsel-kampanya</t>
  </si>
  <si>
    <t xml:space="preserve">Yazılıyor</t>
  </si>
  <si>
    <t xml:space="preserve">Elif D.</t>
  </si>
  <si>
    <t xml:space="preserve">Kampanya avantajı vurgulanacak.</t>
  </si>
  <si>
    <t xml:space="preserve">TikTok</t>
  </si>
  <si>
    <t xml:space="preserve">Güven</t>
  </si>
  <si>
    <t xml:space="preserve">Video Klip</t>
  </si>
  <si>
    <t xml:space="preserve">Yazılım ekibimiz yeni sürümü nasıl test ediyor?</t>
  </si>
  <si>
    <t xml:space="preserve">drive.link/tiktok-vlog</t>
  </si>
  <si>
    <t xml:space="preserve">Fikir</t>
  </si>
  <si>
    <t xml:space="preserve">Doğal ofis sesleri korunacak.</t>
  </si>
  <si>
    <t xml:space="preserve">Hikaye Dizisi</t>
  </si>
  <si>
    <t xml:space="preserve">Soru-Cevap: Takvim hakkında merak ettikleriniz</t>
  </si>
  <si>
    <t xml:space="preserve">drive.link/story-anket</t>
  </si>
  <si>
    <t xml:space="preserve">Yanıtlar pazartesi derlenecek.</t>
  </si>
  <si>
    <t xml:space="preserve">Kampanya bütçesini haftalara bölmenin 4 kuralı #pazarlama</t>
  </si>
  <si>
    <t xml:space="preserve">drive.link/tasarim-02</t>
  </si>
  <si>
    <t xml:space="preserve">Slayt sayısı 8'e indirildi.</t>
  </si>
  <si>
    <t xml:space="preserve">Ekibinizde sosyal medyayı kim yönetiyor: siz mi, ajans mı?</t>
  </si>
  <si>
    <t xml:space="preserve">Yanıtlar perşembe derlenecek.</t>
  </si>
  <si>
    <t xml:space="preserve">Yıllık abonelikte ilk ay hediye fırsatı bu hafta geçerli.</t>
  </si>
  <si>
    <t xml:space="preserve">drive.link/gorsel-kampanya-2</t>
  </si>
  <si>
    <t xml:space="preserve">Kampanya koşulları açıklamaya eklenecek.</t>
  </si>
  <si>
    <t xml:space="preserve">Metin</t>
  </si>
  <si>
    <t xml:space="preserve">UTM etiketi nasıl yazılır? Örnekli kısa rehber #analitik</t>
  </si>
  <si>
    <t xml:space="preserve">utm_campaign parametresi eklenecek.</t>
  </si>
  <si>
    <t xml:space="preserve">Bu hafta en çok hangi içeriği kaydettiniz? Ankete katılın</t>
  </si>
  <si>
    <t xml:space="preserve">drive.link/story-anket-2</t>
  </si>
  <si>
    <t xml:space="preserve">Anket 24 saat açık kalacak.</t>
  </si>
  <si>
    <t xml:space="preserve">Raporlama ekranında gözden kaçan 3 filtre</t>
  </si>
  <si>
    <t xml:space="preserve">drive.link/yt-shorts-2</t>
  </si>
  <si>
    <t xml:space="preserve">Altyazı dosyası bekleniyor.</t>
  </si>
  <si>
    <t xml:space="preserve">Facebook</t>
  </si>
  <si>
    <t xml:space="preserve">Hafta sonuna özel ekip paketi duyurusu</t>
  </si>
  <si>
    <t xml:space="preserve">drive.link/gorsel-paket</t>
  </si>
  <si>
    <t xml:space="preserve">Kampanya bitiş tarihi görselde yazacak.</t>
  </si>
  <si>
    <t xml:space="preserve">Müşterimiz anlatıyor: içerik planını nasıl kurdular?</t>
  </si>
  <si>
    <t xml:space="preserve">drive.link/tiktok-musteri</t>
  </si>
  <si>
    <t xml:space="preserve">Müşteri onayı alınacak.</t>
  </si>
  <si>
    <t xml:space="preserve">Aylık rapor hazırlarken bakılacak 6 metrik #raporlama</t>
  </si>
  <si>
    <t xml:space="preserve">drive.link/tasarim-03</t>
  </si>
  <si>
    <t xml:space="preserve">Grafikler güncellenecek.</t>
  </si>
  <si>
    <t xml:space="preserve">Pazartesi sabahı ilk açtığınız uygulama hangisi?</t>
  </si>
  <si>
    <t xml:space="preserve">Yorumlara gün içinde yanıt verilecek.</t>
  </si>
  <si>
    <t xml:space="preserve">Bir webinarı 4 kısa videoya bölmenin yolu #içerik</t>
  </si>
  <si>
    <t xml:space="preserve">drive.link/video-reels2</t>
  </si>
  <si>
    <t xml:space="preserve">Kapak yazısı kısaltılacak.</t>
  </si>
  <si>
    <t xml:space="preserve">Yeni planlama özelliği 3 slaytta</t>
  </si>
  <si>
    <t xml:space="preserve">drive.link/tasarim-ozellik</t>
  </si>
  <si>
    <t xml:space="preserve">Ürün ekibinden ekran görüntüsü bekleniyor.</t>
  </si>
  <si>
    <t xml:space="preserve">Hangi gün paylaşım yapmayı tercih ediyorsunuz? Anket</t>
  </si>
  <si>
    <t xml:space="preserve">drive.link/gorsel-anket</t>
  </si>
  <si>
    <t xml:space="preserve">Seçenekler görselde yer alacak.</t>
  </si>
  <si>
    <t xml:space="preserve">Hashtag seçerken yapılan 3 hata</t>
  </si>
  <si>
    <t xml:space="preserve">drive.link/yt-shorts-3</t>
  </si>
  <si>
    <t xml:space="preserve">Destek ekibimizden bir gün: en sık gelen soru</t>
  </si>
  <si>
    <t xml:space="preserve">drive.link/video-destek</t>
  </si>
  <si>
    <t xml:space="preserve">Ekip üyelerinden izin alınacak.</t>
  </si>
  <si>
    <t xml:space="preserve">İçerik takvimini haftalık gözden geçirme listesi #planlama</t>
  </si>
  <si>
    <t xml:space="preserve">Kontrol listesi PDF olarak eklenecek.</t>
  </si>
  <si>
    <t xml:space="preserve">Ay sonu kampanyası: yıllık planda ek kullanıcı avantajı</t>
  </si>
  <si>
    <t xml:space="preserve">drive.link/gorsel-aysonu</t>
  </si>
  <si>
    <t xml:space="preserve">Sizce kısa video mu, carousel mu daha çok kaydediliyor?</t>
  </si>
  <si>
    <t xml:space="preserve">Sonuçlar sonraki gönderide paylaşılacak.</t>
  </si>
  <si>
    <t xml:space="preserve">Reels kapak görseli nasıl seçilir? #reels</t>
  </si>
  <si>
    <t xml:space="preserve">drive.link/video-reels3</t>
  </si>
  <si>
    <t xml:space="preserve">Güvenli alan çizgileri kontrol edilecek.</t>
  </si>
  <si>
    <t xml:space="preserve">Soru-Cevap: raporlama hakkında merak ettikleriniz</t>
  </si>
  <si>
    <t xml:space="preserve">drive.link/story-soru</t>
  </si>
  <si>
    <t xml:space="preserve">Sorular çarşamba toplanacak.</t>
  </si>
  <si>
    <t xml:space="preserve">Ekip paketinde son 3 gün</t>
  </si>
  <si>
    <t xml:space="preserve">drive.link/carousel-paket</t>
  </si>
  <si>
    <t xml:space="preserve">Geri sayım çıkartması eklenecek.</t>
  </si>
  <si>
    <t xml:space="preserve">Müşteri yorumu: planlama süresi nasıl kısaldı?</t>
  </si>
  <si>
    <t xml:space="preserve">drive.link/tiktok-yorum</t>
  </si>
  <si>
    <t xml:space="preserve">Aralık takvimine hazırlık: 5 adımlı kontrol #içeriktakvimi</t>
  </si>
  <si>
    <t xml:space="preserve">drive.link/tasarim-04</t>
  </si>
  <si>
    <t xml:space="preserve">Aralık temaları toplantıda netleşecek.</t>
  </si>
  <si>
    <t xml:space="preserve">Varsayımsal örnek — orova.vn</t>
  </si>
  <si>
    <t xml:space="preserve">İçerik Takvimi sayfasından otomatik doldurulur (günün ilk gönderisi; (+1) aynı gün başka gönderi olduğunu gösterir). Ayı ve yılı Temalar ve Listeler sayfasından değiştirin.</t>
  </si>
  <si>
    <t xml:space="preserve">Temalar:</t>
  </si>
  <si>
    <t xml:space="preserve">Hafta</t>
  </si>
  <si>
    <t xml:space="preserve">Pazartesi</t>
  </si>
  <si>
    <t xml:space="preserve">Salı</t>
  </si>
  <si>
    <t xml:space="preserve">Çarşamba</t>
  </si>
  <si>
    <t xml:space="preserve">Perşembe</t>
  </si>
  <si>
    <t xml:space="preserve">Cuma</t>
  </si>
  <si>
    <t xml:space="preserve">Cumartesi</t>
  </si>
  <si>
    <t xml:space="preserve">Pazar</t>
  </si>
  <si>
    <t xml:space="preserve">Tema</t>
  </si>
  <si>
    <t xml:space="preserve">Format · Kanal</t>
  </si>
  <si>
    <t xml:space="preserve">Format Matrisi</t>
  </si>
  <si>
    <t xml:space="preserve">Tek bir ana fikrin farklı platformlara nasıl uyarlanacağı (varsayımsal örnek; yayın saatlerini kendi kitlenizin verisine göre seçin). Sarı satırlara kendi konularınızı ekleyin.</t>
  </si>
  <si>
    <t xml:space="preserve">Ana Fikir / Konu</t>
  </si>
  <si>
    <t xml:space="preserve">Platform</t>
  </si>
  <si>
    <t xml:space="preserve">Uygun Format</t>
  </si>
  <si>
    <t xml:space="preserve">Kural ve Boyut</t>
  </si>
  <si>
    <t xml:space="preserve">Örnek Yayın Zamanı</t>
  </si>
  <si>
    <t xml:space="preserve">"E-ticarette Kargo İadelerini Azaltmanın Yolları"</t>
  </si>
  <si>
    <t xml:space="preserve">PDF / Carousel (Kaydırmalı Gönderi)</t>
  </si>
  <si>
    <t xml:space="preserve">Profesyonel üslup, sektörel terimler</t>
  </si>
  <si>
    <t xml:space="preserve">Salı 09:30</t>
  </si>
  <si>
    <t xml:space="preserve">Dikey Video (Reels)</t>
  </si>
  <si>
    <t xml:space="preserve">9:16 dikey, altyazı, güçlü açılış</t>
  </si>
  <si>
    <t xml:space="preserve">Salı 18:30</t>
  </si>
  <si>
    <t xml:space="preserve">Kısa Metin Dizisi</t>
  </si>
  <si>
    <t xml:space="preserve">En fazla 500 karakter, samimi soru cümlesi</t>
  </si>
  <si>
    <t xml:space="preserve">Çarşamba 11:00</t>
  </si>
  <si>
    <t xml:space="preserve">Hızlı Anlatımlı Video</t>
  </si>
  <si>
    <t xml:space="preserve">9:16 dikey, yüz yüze konuşma, lisanslı müzik</t>
  </si>
  <si>
    <t xml:space="preserve">Çarşamba 20:30</t>
  </si>
  <si>
    <t xml:space="preserve">İçerik teması dağılımı (seçilen ayın gönderileri)</t>
  </si>
  <si>
    <t xml:space="preserve">Hedef Pay</t>
  </si>
  <si>
    <t xml:space="preserve">Gönderi Sayısı</t>
  </si>
  <si>
    <t xml:space="preserve">Gerçek Pay</t>
  </si>
  <si>
    <t xml:space="preserve">Fark (yüzde puan)</t>
  </si>
  <si>
    <t xml:space="preserve">Toplam</t>
  </si>
  <si>
    <t xml:space="preserve">Kanala göre</t>
  </si>
  <si>
    <t xml:space="preserve">Yayın durumuna göre</t>
  </si>
  <si>
    <t xml:space="preserve">Sayı</t>
  </si>
  <si>
    <t xml:space="preserve">İçerik takviminin başarısını ölçme</t>
  </si>
  <si>
    <t xml:space="preserve">Gösterge</t>
  </si>
  <si>
    <t xml:space="preserve">Ne ölçer</t>
  </si>
  <si>
    <t xml:space="preserve">Nerede bulunur</t>
  </si>
  <si>
    <t xml:space="preserve">Kaydetme ve paylaşma</t>
  </si>
  <si>
    <t xml:space="preserve">Eğitici içeriğin takipçiye gerçekten değerli gelip gelmediğini</t>
  </si>
  <si>
    <t xml:space="preserve">Meta Business Suite ve platformların kendi analiz panoları</t>
  </si>
  <si>
    <t xml:space="preserve">Erişim tutarlılığı</t>
  </si>
  <si>
    <t xml:space="preserve">Haftalık gönderilerin erişiminin dalgalı mı, dengeli mi seyrettiğini</t>
  </si>
  <si>
    <t xml:space="preserve">Platformların analiz panolarındaki haftalık erişim görünümü</t>
  </si>
  <si>
    <t xml:space="preserve">Tıklama ve dönüşüm</t>
  </si>
  <si>
    <t xml:space="preserve">UTM etiketli bağlantıların web sitesine taşıdığı ziyaretçiyi</t>
  </si>
  <si>
    <t xml:space="preserve">Google Analytics kampanya raporları (utm_source, utm_medium, utm_campaign)</t>
  </si>
  <si>
    <t xml:space="preserve">Ay sonunda en yüksek etkileşim alan 3 gönderiyi belirleyip bir sonraki ayın takviminde bu temaların ağırlığını artırın.</t>
  </si>
  <si>
    <t xml:space="preserve">Temalar ve Listeler</t>
  </si>
  <si>
    <t xml:space="preserve">Ayı ve yılı buradan seçin. Aylık Görünüm ve Özet sayfaları otomatik güncellenir. Sarı hücreleri düzenleyebilirsiniz.</t>
  </si>
  <si>
    <t xml:space="preserve">Ay</t>
  </si>
  <si>
    <t xml:space="preserve">Yıl</t>
  </si>
  <si>
    <t xml:space="preserve">Ayın ilk günü</t>
  </si>
  <si>
    <t xml:space="preserve">Ayın son günü</t>
  </si>
  <si>
    <t xml:space="preserve">Takvim ızgarası başlangıcı (pazartesi)</t>
  </si>
  <si>
    <t xml:space="preserve">Aylık Hedef Payı</t>
  </si>
  <si>
    <t xml:space="preserve">Takvimdeki Renk</t>
  </si>
  <si>
    <t xml:space="preserve">Tema sütunu ve içerik örneği</t>
  </si>
  <si>
    <t xml:space="preserve">Mavi</t>
  </si>
  <si>
    <t xml:space="preserve">Değer ve Eğitici İçerik: "Ürün ömrünü uzatan 5 pratik bakım tüyosu"</t>
  </si>
  <si>
    <t xml:space="preserve">Yeşil</t>
  </si>
  <si>
    <t xml:space="preserve">Topluluk ve Etkileşim: "Bu iki renk kombinasyonundan hangisi favoriniz?" anketi</t>
  </si>
  <si>
    <t xml:space="preserve">Turuncu</t>
  </si>
  <si>
    <t xml:space="preserve">Satış ve Kampanya: "Hafta sonuna özel sepette net %20 indirim fırsatı"</t>
  </si>
  <si>
    <t xml:space="preserve">Mor</t>
  </si>
  <si>
    <t xml:space="preserve">Güven ve Müşteri Kanıtı: müşteri kullanıcı deneyimi videosu ve sipariş alıntısı</t>
  </si>
  <si>
    <t xml:space="preserve">%40 / %26,7 / %20 / %13,3 dağılımı (30 gönderide 12 / 8 / 6 / 4) 80/20 kuralına göre varsayımsal bir örnektir. Oranları kendi işletmenize göre değiştirin (toplam %100 olmalı).</t>
  </si>
  <si>
    <t xml:space="preserve">Yayınlandı</t>
  </si>
  <si>
    <t xml:space="preserve">Bu listeler İçerik Takvimi sayfasındaki açılır menülerde kullanılır. Metni doğrudan hücrelerde değiştirebilirsiniz.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</si>
</sst>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hh:mm"/>
    <numFmt numFmtId="167" formatCode="d"/>
    <numFmt numFmtId="168" formatCode="%0.0"/>
    <numFmt numFmtId="169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8DC"/>
        <bgColor rgb="FFFFF2CC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0" fillId="9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J34" headerRowCount="1" totalsRowCount="0" totalsRowShown="0">
  <autoFilter ref="A4:J34"/>
  <tableColumns count="10">
    <tableColumn id="1" name="Tarih"/>
    <tableColumn id="2" name="Saat"/>
    <tableColumn id="3" name="Kanal"/>
    <tableColumn id="4" name="İçerik Teması"/>
    <tableColumn id="5" name="Format"/>
    <tableColumn id="6" name="Metin &amp; Hashtag"/>
    <tableColumn id="7" name="Görsel / Video Linki"/>
    <tableColumn id="8" name="Yayın Durumu"/>
    <tableColumn id="9" name="Sorumlu Kişi"/>
    <tableColumn id="10" name="Notlar &amp; Revizyon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7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46"/>
    <col collapsed="false" customWidth="true" hidden="false" outlineLevel="0" max="7" min="7" style="0" width="24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30" hidden="false" customHeight="true" outlineLevel="0" collapsed="false">
      <c r="A5" s="4" t="n">
        <v>46329</v>
      </c>
      <c r="B5" s="5" t="n">
        <v>0.416666666666667</v>
      </c>
      <c r="C5" s="6" t="s">
        <v>12</v>
      </c>
      <c r="D5" s="6" t="s">
        <v>13</v>
      </c>
      <c r="E5" s="6" t="s">
        <v>14</v>
      </c>
      <c r="F5" s="7" t="s">
        <v>15</v>
      </c>
      <c r="G5" s="6" t="s">
        <v>16</v>
      </c>
      <c r="H5" s="6" t="s">
        <v>17</v>
      </c>
      <c r="I5" s="6" t="s">
        <v>18</v>
      </c>
      <c r="J5" s="7" t="s">
        <v>19</v>
      </c>
    </row>
    <row r="6" customFormat="false" ht="30" hidden="false" customHeight="true" outlineLevel="0" collapsed="false">
      <c r="A6" s="4" t="n">
        <v>46329</v>
      </c>
      <c r="B6" s="5" t="n">
        <v>0.8125</v>
      </c>
      <c r="C6" s="6" t="s">
        <v>20</v>
      </c>
      <c r="D6" s="6" t="s">
        <v>13</v>
      </c>
      <c r="E6" s="6" t="s">
        <v>21</v>
      </c>
      <c r="F6" s="7" t="s">
        <v>22</v>
      </c>
      <c r="G6" s="6" t="s">
        <v>23</v>
      </c>
      <c r="H6" s="6" t="s">
        <v>24</v>
      </c>
      <c r="I6" s="6" t="s">
        <v>25</v>
      </c>
      <c r="J6" s="7" t="s">
        <v>26</v>
      </c>
    </row>
    <row r="7" customFormat="false" ht="30" hidden="false" customHeight="true" outlineLevel="0" collapsed="false">
      <c r="A7" s="4" t="n">
        <v>46330</v>
      </c>
      <c r="B7" s="5" t="n">
        <v>0.479166666666667</v>
      </c>
      <c r="C7" s="6" t="s">
        <v>27</v>
      </c>
      <c r="D7" s="6" t="s">
        <v>28</v>
      </c>
      <c r="E7" s="6" t="s">
        <v>29</v>
      </c>
      <c r="F7" s="7" t="s">
        <v>30</v>
      </c>
      <c r="G7" s="6" t="s">
        <v>31</v>
      </c>
      <c r="H7" s="6" t="s">
        <v>17</v>
      </c>
      <c r="I7" s="6" t="s">
        <v>18</v>
      </c>
      <c r="J7" s="7" t="s">
        <v>32</v>
      </c>
    </row>
    <row r="8" customFormat="false" ht="30" hidden="false" customHeight="true" outlineLevel="0" collapsed="false">
      <c r="A8" s="4" t="n">
        <v>46331</v>
      </c>
      <c r="B8" s="5" t="n">
        <v>0.583333333333333</v>
      </c>
      <c r="C8" s="6" t="s">
        <v>33</v>
      </c>
      <c r="D8" s="6" t="s">
        <v>13</v>
      </c>
      <c r="E8" s="6" t="s">
        <v>34</v>
      </c>
      <c r="F8" s="7" t="s">
        <v>35</v>
      </c>
      <c r="G8" s="6" t="s">
        <v>36</v>
      </c>
      <c r="H8" s="6" t="s">
        <v>37</v>
      </c>
      <c r="I8" s="6" t="s">
        <v>38</v>
      </c>
      <c r="J8" s="7" t="s">
        <v>39</v>
      </c>
    </row>
    <row r="9" customFormat="false" ht="30" hidden="false" customHeight="true" outlineLevel="0" collapsed="false">
      <c r="A9" s="4" t="n">
        <v>46332</v>
      </c>
      <c r="B9" s="5" t="n">
        <v>0.75</v>
      </c>
      <c r="C9" s="6" t="s">
        <v>20</v>
      </c>
      <c r="D9" s="6" t="s">
        <v>40</v>
      </c>
      <c r="E9" s="6" t="s">
        <v>41</v>
      </c>
      <c r="F9" s="7" t="s">
        <v>42</v>
      </c>
      <c r="G9" s="6" t="s">
        <v>43</v>
      </c>
      <c r="H9" s="6" t="s">
        <v>44</v>
      </c>
      <c r="I9" s="6" t="s">
        <v>45</v>
      </c>
      <c r="J9" s="7" t="s">
        <v>46</v>
      </c>
    </row>
    <row r="10" customFormat="false" ht="30" hidden="false" customHeight="true" outlineLevel="0" collapsed="false">
      <c r="A10" s="4" t="n">
        <v>46333</v>
      </c>
      <c r="B10" s="5" t="n">
        <v>0.5</v>
      </c>
      <c r="C10" s="6" t="s">
        <v>47</v>
      </c>
      <c r="D10" s="6" t="s">
        <v>48</v>
      </c>
      <c r="E10" s="6" t="s">
        <v>49</v>
      </c>
      <c r="F10" s="7" t="s">
        <v>50</v>
      </c>
      <c r="G10" s="6" t="s">
        <v>51</v>
      </c>
      <c r="H10" s="6" t="s">
        <v>52</v>
      </c>
      <c r="I10" s="6" t="s">
        <v>25</v>
      </c>
      <c r="J10" s="7" t="s">
        <v>53</v>
      </c>
    </row>
    <row r="11" customFormat="false" ht="30" hidden="false" customHeight="true" outlineLevel="0" collapsed="false">
      <c r="A11" s="4" t="n">
        <v>46334</v>
      </c>
      <c r="B11" s="5" t="n">
        <v>0.6875</v>
      </c>
      <c r="C11" s="6" t="s">
        <v>20</v>
      </c>
      <c r="D11" s="6" t="s">
        <v>28</v>
      </c>
      <c r="E11" s="6" t="s">
        <v>54</v>
      </c>
      <c r="F11" s="7" t="s">
        <v>55</v>
      </c>
      <c r="G11" s="6" t="s">
        <v>56</v>
      </c>
      <c r="H11" s="6" t="s">
        <v>52</v>
      </c>
      <c r="I11" s="6" t="s">
        <v>18</v>
      </c>
      <c r="J11" s="7" t="s">
        <v>57</v>
      </c>
    </row>
    <row r="12" customFormat="false" ht="30" hidden="false" customHeight="true" outlineLevel="0" collapsed="false">
      <c r="A12" s="4" t="n">
        <v>46335</v>
      </c>
      <c r="B12" s="5" t="n">
        <v>0.416666666666667</v>
      </c>
      <c r="C12" s="6" t="s">
        <v>12</v>
      </c>
      <c r="D12" s="6" t="s">
        <v>13</v>
      </c>
      <c r="E12" s="6" t="s">
        <v>14</v>
      </c>
      <c r="F12" s="7" t="s">
        <v>58</v>
      </c>
      <c r="G12" s="6" t="s">
        <v>59</v>
      </c>
      <c r="H12" s="6" t="s">
        <v>37</v>
      </c>
      <c r="I12" s="6" t="s">
        <v>18</v>
      </c>
      <c r="J12" s="7" t="s">
        <v>60</v>
      </c>
    </row>
    <row r="13" customFormat="false" ht="30" hidden="false" customHeight="true" outlineLevel="0" collapsed="false">
      <c r="A13" s="4" t="n">
        <v>46336</v>
      </c>
      <c r="B13" s="5" t="n">
        <v>0.5</v>
      </c>
      <c r="C13" s="6" t="s">
        <v>27</v>
      </c>
      <c r="D13" s="6" t="s">
        <v>28</v>
      </c>
      <c r="E13" s="6" t="s">
        <v>29</v>
      </c>
      <c r="F13" s="7" t="s">
        <v>61</v>
      </c>
      <c r="G13" s="6" t="s">
        <v>31</v>
      </c>
      <c r="H13" s="6" t="s">
        <v>44</v>
      </c>
      <c r="I13" s="6" t="s">
        <v>18</v>
      </c>
      <c r="J13" s="7" t="s">
        <v>62</v>
      </c>
    </row>
    <row r="14" customFormat="false" ht="30" hidden="false" customHeight="true" outlineLevel="0" collapsed="false">
      <c r="A14" s="4" t="n">
        <v>46337</v>
      </c>
      <c r="B14" s="5" t="n">
        <v>0.75</v>
      </c>
      <c r="C14" s="6" t="s">
        <v>20</v>
      </c>
      <c r="D14" s="6" t="s">
        <v>40</v>
      </c>
      <c r="E14" s="6" t="s">
        <v>41</v>
      </c>
      <c r="F14" s="7" t="s">
        <v>63</v>
      </c>
      <c r="G14" s="6" t="s">
        <v>64</v>
      </c>
      <c r="H14" s="6" t="s">
        <v>44</v>
      </c>
      <c r="I14" s="6" t="s">
        <v>45</v>
      </c>
      <c r="J14" s="7" t="s">
        <v>65</v>
      </c>
    </row>
    <row r="15" customFormat="false" ht="30" hidden="false" customHeight="true" outlineLevel="0" collapsed="false">
      <c r="A15" s="4" t="n">
        <v>46338</v>
      </c>
      <c r="B15" s="5" t="n">
        <v>0.395833333333333</v>
      </c>
      <c r="C15" s="6" t="s">
        <v>12</v>
      </c>
      <c r="D15" s="6" t="s">
        <v>13</v>
      </c>
      <c r="E15" s="6" t="s">
        <v>66</v>
      </c>
      <c r="F15" s="7" t="s">
        <v>67</v>
      </c>
      <c r="G15" s="6" t="s">
        <v>31</v>
      </c>
      <c r="H15" s="6" t="s">
        <v>37</v>
      </c>
      <c r="I15" s="6" t="s">
        <v>38</v>
      </c>
      <c r="J15" s="7" t="s">
        <v>68</v>
      </c>
    </row>
    <row r="16" customFormat="false" ht="30" hidden="false" customHeight="true" outlineLevel="0" collapsed="false">
      <c r="A16" s="4" t="n">
        <v>46338</v>
      </c>
      <c r="B16" s="5" t="n">
        <v>0.791666666666667</v>
      </c>
      <c r="C16" s="6" t="s">
        <v>20</v>
      </c>
      <c r="D16" s="6" t="s">
        <v>28</v>
      </c>
      <c r="E16" s="6" t="s">
        <v>54</v>
      </c>
      <c r="F16" s="7" t="s">
        <v>69</v>
      </c>
      <c r="G16" s="6" t="s">
        <v>70</v>
      </c>
      <c r="H16" s="6" t="s">
        <v>44</v>
      </c>
      <c r="I16" s="6" t="s">
        <v>25</v>
      </c>
      <c r="J16" s="7" t="s">
        <v>71</v>
      </c>
    </row>
    <row r="17" customFormat="false" ht="30" hidden="false" customHeight="true" outlineLevel="0" collapsed="false">
      <c r="A17" s="4" t="n">
        <v>46339</v>
      </c>
      <c r="B17" s="5" t="n">
        <v>0.583333333333333</v>
      </c>
      <c r="C17" s="6" t="s">
        <v>33</v>
      </c>
      <c r="D17" s="6" t="s">
        <v>13</v>
      </c>
      <c r="E17" s="6" t="s">
        <v>34</v>
      </c>
      <c r="F17" s="7" t="s">
        <v>72</v>
      </c>
      <c r="G17" s="6" t="s">
        <v>73</v>
      </c>
      <c r="H17" s="6" t="s">
        <v>52</v>
      </c>
      <c r="I17" s="6" t="s">
        <v>38</v>
      </c>
      <c r="J17" s="7" t="s">
        <v>74</v>
      </c>
    </row>
    <row r="18" customFormat="false" ht="30" hidden="false" customHeight="true" outlineLevel="0" collapsed="false">
      <c r="A18" s="4" t="n">
        <v>46340</v>
      </c>
      <c r="B18" s="5" t="n">
        <v>0.458333333333333</v>
      </c>
      <c r="C18" s="6" t="s">
        <v>75</v>
      </c>
      <c r="D18" s="6" t="s">
        <v>40</v>
      </c>
      <c r="E18" s="6" t="s">
        <v>41</v>
      </c>
      <c r="F18" s="7" t="s">
        <v>76</v>
      </c>
      <c r="G18" s="6" t="s">
        <v>77</v>
      </c>
      <c r="H18" s="6" t="s">
        <v>44</v>
      </c>
      <c r="I18" s="6" t="s">
        <v>45</v>
      </c>
      <c r="J18" s="7" t="s">
        <v>78</v>
      </c>
    </row>
    <row r="19" customFormat="false" ht="30" hidden="false" customHeight="true" outlineLevel="0" collapsed="false">
      <c r="A19" s="4" t="n">
        <v>46341</v>
      </c>
      <c r="B19" s="5" t="n">
        <v>0.666666666666667</v>
      </c>
      <c r="C19" s="6" t="s">
        <v>47</v>
      </c>
      <c r="D19" s="6" t="s">
        <v>48</v>
      </c>
      <c r="E19" s="6" t="s">
        <v>49</v>
      </c>
      <c r="F19" s="7" t="s">
        <v>79</v>
      </c>
      <c r="G19" s="6" t="s">
        <v>80</v>
      </c>
      <c r="H19" s="6" t="s">
        <v>52</v>
      </c>
      <c r="I19" s="6" t="s">
        <v>25</v>
      </c>
      <c r="J19" s="7" t="s">
        <v>81</v>
      </c>
    </row>
    <row r="20" customFormat="false" ht="30" hidden="false" customHeight="true" outlineLevel="0" collapsed="false">
      <c r="A20" s="4" t="n">
        <v>46342</v>
      </c>
      <c r="B20" s="5" t="n">
        <v>0.416666666666667</v>
      </c>
      <c r="C20" s="6" t="s">
        <v>12</v>
      </c>
      <c r="D20" s="6" t="s">
        <v>13</v>
      </c>
      <c r="E20" s="6" t="s">
        <v>14</v>
      </c>
      <c r="F20" s="7" t="s">
        <v>82</v>
      </c>
      <c r="G20" s="6" t="s">
        <v>83</v>
      </c>
      <c r="H20" s="6" t="s">
        <v>44</v>
      </c>
      <c r="I20" s="6" t="s">
        <v>18</v>
      </c>
      <c r="J20" s="7" t="s">
        <v>84</v>
      </c>
    </row>
    <row r="21" customFormat="false" ht="30" hidden="false" customHeight="true" outlineLevel="0" collapsed="false">
      <c r="A21" s="4" t="n">
        <v>46343</v>
      </c>
      <c r="B21" s="5" t="n">
        <v>0.520833333333333</v>
      </c>
      <c r="C21" s="6" t="s">
        <v>27</v>
      </c>
      <c r="D21" s="6" t="s">
        <v>28</v>
      </c>
      <c r="E21" s="6" t="s">
        <v>29</v>
      </c>
      <c r="F21" s="7" t="s">
        <v>85</v>
      </c>
      <c r="G21" s="6" t="s">
        <v>31</v>
      </c>
      <c r="H21" s="6" t="s">
        <v>44</v>
      </c>
      <c r="I21" s="6" t="s">
        <v>18</v>
      </c>
      <c r="J21" s="7" t="s">
        <v>86</v>
      </c>
    </row>
    <row r="22" customFormat="false" ht="30" hidden="false" customHeight="true" outlineLevel="0" collapsed="false">
      <c r="A22" s="4" t="n">
        <v>46344</v>
      </c>
      <c r="B22" s="5" t="n">
        <v>0.8125</v>
      </c>
      <c r="C22" s="6" t="s">
        <v>20</v>
      </c>
      <c r="D22" s="6" t="s">
        <v>13</v>
      </c>
      <c r="E22" s="6" t="s">
        <v>21</v>
      </c>
      <c r="F22" s="7" t="s">
        <v>87</v>
      </c>
      <c r="G22" s="6" t="s">
        <v>88</v>
      </c>
      <c r="H22" s="6" t="s">
        <v>52</v>
      </c>
      <c r="I22" s="6" t="s">
        <v>25</v>
      </c>
      <c r="J22" s="7" t="s">
        <v>89</v>
      </c>
    </row>
    <row r="23" customFormat="false" ht="30" hidden="false" customHeight="true" outlineLevel="0" collapsed="false">
      <c r="A23" s="4" t="n">
        <v>46345</v>
      </c>
      <c r="B23" s="5" t="n">
        <v>0.75</v>
      </c>
      <c r="C23" s="6" t="s">
        <v>20</v>
      </c>
      <c r="D23" s="6" t="s">
        <v>40</v>
      </c>
      <c r="E23" s="6" t="s">
        <v>14</v>
      </c>
      <c r="F23" s="7" t="s">
        <v>90</v>
      </c>
      <c r="G23" s="6" t="s">
        <v>91</v>
      </c>
      <c r="H23" s="6" t="s">
        <v>52</v>
      </c>
      <c r="I23" s="6" t="s">
        <v>45</v>
      </c>
      <c r="J23" s="7" t="s">
        <v>92</v>
      </c>
    </row>
    <row r="24" customFormat="false" ht="30" hidden="false" customHeight="true" outlineLevel="0" collapsed="false">
      <c r="A24" s="4" t="n">
        <v>46346</v>
      </c>
      <c r="B24" s="5" t="n">
        <v>0.541666666666667</v>
      </c>
      <c r="C24" s="6" t="s">
        <v>75</v>
      </c>
      <c r="D24" s="6" t="s">
        <v>28</v>
      </c>
      <c r="E24" s="6" t="s">
        <v>41</v>
      </c>
      <c r="F24" s="7" t="s">
        <v>93</v>
      </c>
      <c r="G24" s="6" t="s">
        <v>94</v>
      </c>
      <c r="H24" s="6" t="s">
        <v>52</v>
      </c>
      <c r="I24" s="6" t="s">
        <v>38</v>
      </c>
      <c r="J24" s="7" t="s">
        <v>95</v>
      </c>
    </row>
    <row r="25" customFormat="false" ht="30" hidden="false" customHeight="true" outlineLevel="0" collapsed="false">
      <c r="A25" s="4" t="n">
        <v>46347</v>
      </c>
      <c r="B25" s="5" t="n">
        <v>0.458333333333333</v>
      </c>
      <c r="C25" s="6" t="s">
        <v>33</v>
      </c>
      <c r="D25" s="6" t="s">
        <v>13</v>
      </c>
      <c r="E25" s="6" t="s">
        <v>34</v>
      </c>
      <c r="F25" s="7" t="s">
        <v>96</v>
      </c>
      <c r="G25" s="6" t="s">
        <v>97</v>
      </c>
      <c r="H25" s="6" t="s">
        <v>52</v>
      </c>
      <c r="I25" s="6" t="s">
        <v>38</v>
      </c>
      <c r="J25" s="7" t="s">
        <v>39</v>
      </c>
    </row>
    <row r="26" customFormat="false" ht="30" hidden="false" customHeight="true" outlineLevel="0" collapsed="false">
      <c r="A26" s="4" t="n">
        <v>46348</v>
      </c>
      <c r="B26" s="5" t="n">
        <v>0.708333333333333</v>
      </c>
      <c r="C26" s="6" t="s">
        <v>20</v>
      </c>
      <c r="D26" s="6" t="s">
        <v>48</v>
      </c>
      <c r="E26" s="6" t="s">
        <v>21</v>
      </c>
      <c r="F26" s="7" t="s">
        <v>98</v>
      </c>
      <c r="G26" s="6" t="s">
        <v>99</v>
      </c>
      <c r="H26" s="6" t="s">
        <v>52</v>
      </c>
      <c r="I26" s="6" t="s">
        <v>25</v>
      </c>
      <c r="J26" s="7" t="s">
        <v>100</v>
      </c>
    </row>
    <row r="27" customFormat="false" ht="30" hidden="false" customHeight="true" outlineLevel="0" collapsed="false">
      <c r="A27" s="4" t="n">
        <v>46349</v>
      </c>
      <c r="B27" s="5" t="n">
        <v>0.416666666666667</v>
      </c>
      <c r="C27" s="6" t="s">
        <v>12</v>
      </c>
      <c r="D27" s="6" t="s">
        <v>13</v>
      </c>
      <c r="E27" s="6" t="s">
        <v>66</v>
      </c>
      <c r="F27" s="7" t="s">
        <v>101</v>
      </c>
      <c r="G27" s="6" t="s">
        <v>31</v>
      </c>
      <c r="H27" s="6" t="s">
        <v>52</v>
      </c>
      <c r="I27" s="6" t="s">
        <v>18</v>
      </c>
      <c r="J27" s="7" t="s">
        <v>102</v>
      </c>
    </row>
    <row r="28" customFormat="false" ht="30" hidden="false" customHeight="true" outlineLevel="0" collapsed="false">
      <c r="A28" s="4" t="n">
        <v>46350</v>
      </c>
      <c r="B28" s="5" t="n">
        <v>0.75</v>
      </c>
      <c r="C28" s="6" t="s">
        <v>75</v>
      </c>
      <c r="D28" s="6" t="s">
        <v>40</v>
      </c>
      <c r="E28" s="6" t="s">
        <v>41</v>
      </c>
      <c r="F28" s="7" t="s">
        <v>103</v>
      </c>
      <c r="G28" s="6" t="s">
        <v>104</v>
      </c>
      <c r="H28" s="6" t="s">
        <v>52</v>
      </c>
      <c r="I28" s="6" t="s">
        <v>45</v>
      </c>
      <c r="J28" s="7" t="s">
        <v>78</v>
      </c>
    </row>
    <row r="29" customFormat="false" ht="30" hidden="false" customHeight="true" outlineLevel="0" collapsed="false">
      <c r="A29" s="4" t="n">
        <v>46351</v>
      </c>
      <c r="B29" s="5" t="n">
        <v>0.5</v>
      </c>
      <c r="C29" s="6" t="s">
        <v>27</v>
      </c>
      <c r="D29" s="6" t="s">
        <v>28</v>
      </c>
      <c r="E29" s="6" t="s">
        <v>29</v>
      </c>
      <c r="F29" s="7" t="s">
        <v>105</v>
      </c>
      <c r="G29" s="6" t="s">
        <v>31</v>
      </c>
      <c r="H29" s="6" t="s">
        <v>52</v>
      </c>
      <c r="I29" s="6" t="s">
        <v>18</v>
      </c>
      <c r="J29" s="7" t="s">
        <v>106</v>
      </c>
    </row>
    <row r="30" customFormat="false" ht="30" hidden="false" customHeight="true" outlineLevel="0" collapsed="false">
      <c r="A30" s="4" t="n">
        <v>46352</v>
      </c>
      <c r="B30" s="5" t="n">
        <v>0.8125</v>
      </c>
      <c r="C30" s="6" t="s">
        <v>20</v>
      </c>
      <c r="D30" s="6" t="s">
        <v>13</v>
      </c>
      <c r="E30" s="6" t="s">
        <v>21</v>
      </c>
      <c r="F30" s="7" t="s">
        <v>107</v>
      </c>
      <c r="G30" s="6" t="s">
        <v>108</v>
      </c>
      <c r="H30" s="6" t="s">
        <v>52</v>
      </c>
      <c r="I30" s="6" t="s">
        <v>25</v>
      </c>
      <c r="J30" s="7" t="s">
        <v>109</v>
      </c>
    </row>
    <row r="31" customFormat="false" ht="30" hidden="false" customHeight="true" outlineLevel="0" collapsed="false">
      <c r="A31" s="4" t="n">
        <v>46353</v>
      </c>
      <c r="B31" s="5" t="n">
        <v>0.6875</v>
      </c>
      <c r="C31" s="6" t="s">
        <v>20</v>
      </c>
      <c r="D31" s="6" t="s">
        <v>28</v>
      </c>
      <c r="E31" s="6" t="s">
        <v>54</v>
      </c>
      <c r="F31" s="7" t="s">
        <v>110</v>
      </c>
      <c r="G31" s="6" t="s">
        <v>111</v>
      </c>
      <c r="H31" s="6" t="s">
        <v>52</v>
      </c>
      <c r="I31" s="6" t="s">
        <v>18</v>
      </c>
      <c r="J31" s="7" t="s">
        <v>112</v>
      </c>
    </row>
    <row r="32" customFormat="false" ht="30" hidden="false" customHeight="true" outlineLevel="0" collapsed="false">
      <c r="A32" s="4" t="n">
        <v>46354</v>
      </c>
      <c r="B32" s="5" t="n">
        <v>0.458333333333333</v>
      </c>
      <c r="C32" s="6" t="s">
        <v>20</v>
      </c>
      <c r="D32" s="6" t="s">
        <v>40</v>
      </c>
      <c r="E32" s="6" t="s">
        <v>14</v>
      </c>
      <c r="F32" s="7" t="s">
        <v>113</v>
      </c>
      <c r="G32" s="6" t="s">
        <v>114</v>
      </c>
      <c r="H32" s="6" t="s">
        <v>52</v>
      </c>
      <c r="I32" s="6" t="s">
        <v>45</v>
      </c>
      <c r="J32" s="7" t="s">
        <v>115</v>
      </c>
    </row>
    <row r="33" customFormat="false" ht="30" hidden="false" customHeight="true" outlineLevel="0" collapsed="false">
      <c r="A33" s="4" t="n">
        <v>46355</v>
      </c>
      <c r="B33" s="5" t="n">
        <v>0.625</v>
      </c>
      <c r="C33" s="6" t="s">
        <v>47</v>
      </c>
      <c r="D33" s="6" t="s">
        <v>48</v>
      </c>
      <c r="E33" s="6" t="s">
        <v>49</v>
      </c>
      <c r="F33" s="7" t="s">
        <v>116</v>
      </c>
      <c r="G33" s="6" t="s">
        <v>117</v>
      </c>
      <c r="H33" s="6" t="s">
        <v>52</v>
      </c>
      <c r="I33" s="6" t="s">
        <v>25</v>
      </c>
      <c r="J33" s="7" t="s">
        <v>81</v>
      </c>
    </row>
    <row r="34" customFormat="false" ht="30" hidden="false" customHeight="true" outlineLevel="0" collapsed="false">
      <c r="A34" s="4" t="n">
        <v>46356</v>
      </c>
      <c r="B34" s="5" t="n">
        <v>0.416666666666667</v>
      </c>
      <c r="C34" s="6" t="s">
        <v>12</v>
      </c>
      <c r="D34" s="6" t="s">
        <v>13</v>
      </c>
      <c r="E34" s="6" t="s">
        <v>14</v>
      </c>
      <c r="F34" s="7" t="s">
        <v>118</v>
      </c>
      <c r="G34" s="6" t="s">
        <v>119</v>
      </c>
      <c r="H34" s="6" t="s">
        <v>52</v>
      </c>
      <c r="I34" s="6" t="s">
        <v>38</v>
      </c>
      <c r="J34" s="7" t="s">
        <v>120</v>
      </c>
    </row>
    <row r="36" customFormat="false" ht="15" hidden="false" customHeight="false" outlineLevel="0" collapsed="false">
      <c r="A36" s="8" t="s">
        <v>121</v>
      </c>
    </row>
  </sheetData>
  <conditionalFormatting sqref="D5:D204">
    <cfRule type="expression" priority="2" aboveAverage="0" equalAverage="0" bottom="0" percent="0" rank="0" text="" dxfId="9">
      <formula>AND(D5&lt;&gt;"",D5=INDEX(Pillars,1))</formula>
    </cfRule>
    <cfRule type="expression" priority="3" aboveAverage="0" equalAverage="0" bottom="0" percent="0" rank="0" text="" dxfId="10">
      <formula>AND(D5&lt;&gt;"",D5=INDEX(Pillars,2))</formula>
    </cfRule>
    <cfRule type="expression" priority="4" aboveAverage="0" equalAverage="0" bottom="0" percent="0" rank="0" text="" dxfId="11">
      <formula>AND(D5&lt;&gt;"",D5=INDEX(Pillars,3))</formula>
    </cfRule>
    <cfRule type="expression" priority="5" aboveAverage="0" equalAverage="0" bottom="0" percent="0" rank="0" text="" dxfId="12">
      <formula>AND(D5&lt;&gt;"",D5=INDEX(Pillars,4))</formula>
    </cfRule>
  </conditionalFormatting>
  <conditionalFormatting sqref="H5:H204">
    <cfRule type="expression" priority="6" aboveAverage="0" equalAverage="0" bottom="0" percent="0" rank="0" text="" dxfId="13">
      <formula>AND(H5&lt;&gt;"",H5=INDEX(Statuses,1))</formula>
    </cfRule>
    <cfRule type="expression" priority="7" aboveAverage="0" equalAverage="0" bottom="0" percent="0" rank="0" text="" dxfId="14">
      <formula>AND(H5&lt;&gt;"",H5=INDEX(Statuses,2))</formula>
    </cfRule>
    <cfRule type="expression" priority="8" aboveAverage="0" equalAverage="0" bottom="0" percent="0" rank="0" text="" dxfId="11">
      <formula>AND(H5&lt;&gt;"",H5=INDEX(Statuses,3))</formula>
    </cfRule>
    <cfRule type="expression" priority="9" aboveAverage="0" equalAverage="0" bottom="0" percent="0" rank="0" text="" dxfId="15">
      <formula>AND(H5&lt;&gt;"",H5=INDEX(Statuses,4))</formula>
    </cfRule>
    <cfRule type="expression" priority="10" aboveAverage="0" equalAverage="0" bottom="0" percent="0" rank="0" text="" dxfId="10">
      <formula>AND(H5&lt;&gt;"",H5=INDEX(Statuses,5))</formula>
    </cfRule>
    <cfRule type="expression" priority="11" aboveAverage="0" equalAverage="0" bottom="0" percent="0" rank="0" text="" dxfId="16">
      <formula>AND(H5&lt;&gt;"",H5=INDEX(Statuses,6))</formula>
    </cfRule>
  </conditionalFormatting>
  <dataValidations count="6">
    <dataValidation allowBlank="true" errorStyle="stop" operator="between" showDropDown="false" showErrorMessage="false" showInputMessage="false" sqref="C5:C204" type="list">
      <formula1>Channels</formula1>
      <formula2>0</formula2>
    </dataValidation>
    <dataValidation allowBlank="true" errorStyle="stop" operator="between" showDropDown="false" showErrorMessage="false" showInputMessage="false" sqref="D5:D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H5:H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  <dataValidation allowBlank="true" errorStyle="stop" operator="between" showDropDown="false" showErrorMessage="false" showInputMessage="false" sqref="B5:B204" type="time">
      <formula1>0</formula1>
      <formula2>0.999305556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"Aylık Görünüm — "&amp;CHOOSE(SelMonth,"Ocak","Şubat","Mart","Nisan","Mayıs","Haziran","Temmuz","Ağustos","Eylül","Ekim","Kasım","Aralık")&amp;" "&amp;SelYear</f>
        <v>Aylık Görünüm — Kasım 2026</v>
      </c>
    </row>
    <row r="2" customFormat="false" ht="15" hidden="false" customHeight="false" outlineLevel="0" collapsed="false">
      <c r="A2" s="2" t="s">
        <v>122</v>
      </c>
    </row>
    <row r="3" customFormat="false" ht="15" hidden="false" customHeight="false" outlineLevel="0" collapsed="false">
      <c r="A3" s="9" t="s">
        <v>123</v>
      </c>
      <c r="B3" s="10" t="str">
        <f aca="false">INDEX(Pillars,1)</f>
        <v>Eğitici</v>
      </c>
      <c r="C3" s="11" t="str">
        <f aca="false">INDEX(Pillars,2)</f>
        <v>Etkileşim</v>
      </c>
      <c r="D3" s="12" t="str">
        <f aca="false">INDEX(Pillars,3)</f>
        <v>Satış</v>
      </c>
      <c r="E3" s="13" t="str">
        <f aca="false">INDEX(Pillars,4)</f>
        <v>Güven</v>
      </c>
    </row>
    <row r="4" customFormat="false" ht="15" hidden="false" customHeight="false" outlineLevel="0" collapsed="false">
      <c r="A4" s="3" t="s">
        <v>124</v>
      </c>
      <c r="B4" s="3" t="s">
        <v>125</v>
      </c>
      <c r="C4" s="3" t="s">
        <v>126</v>
      </c>
      <c r="D4" s="3" t="s">
        <v>127</v>
      </c>
      <c r="E4" s="3" t="s">
        <v>128</v>
      </c>
      <c r="F4" s="3" t="s">
        <v>129</v>
      </c>
      <c r="G4" s="14" t="s">
        <v>130</v>
      </c>
      <c r="H4" s="14" t="s">
        <v>131</v>
      </c>
    </row>
    <row r="5" customFormat="false" ht="18" hidden="false" customHeight="true" outlineLevel="0" collapsed="false">
      <c r="A5" s="15" t="str">
        <f aca="false">IF(AND(MONTH((GridStart+0))&lt;&gt;SelMonth,MONTH((GridStart+0)+6)&lt;&gt;SelMonth),"","Hafta "&amp;INT(((GridStart+0)+3-DATE(YEAR((GridStart+0)+3),1,1))/7)+1)</f>
        <v>Hafta 44</v>
      </c>
      <c r="B5" s="16" t="str">
        <f aca="false">IF(MONTH((GridStart+0))=SelMonth,(GridStart+0),"")</f>
        <v/>
      </c>
      <c r="C5" s="16" t="str">
        <f aca="false">IF(MONTH((GridStart+1))=SelMonth,(GridStart+1),"")</f>
        <v/>
      </c>
      <c r="D5" s="16" t="str">
        <f aca="false">IF(MONTH((GridStart+2))=SelMonth,(GridStart+2),"")</f>
        <v/>
      </c>
      <c r="E5" s="16" t="str">
        <f aca="false">IF(MONTH((GridStart+3))=SelMonth,(GridStart+3),"")</f>
        <v/>
      </c>
      <c r="F5" s="16" t="str">
        <f aca="false">IF(MONTH((GridStart+4))=SelMonth,(GridStart+4),"")</f>
        <v/>
      </c>
      <c r="G5" s="17" t="str">
        <f aca="false">IF(MONTH((GridStart+5))=SelMonth,(GridStart+5),"")</f>
        <v/>
      </c>
      <c r="H5" s="17" t="n">
        <f aca="false">IF(MONTH((GridStart+6))=SelMonth,(GridStart+6),"")</f>
        <v>46327</v>
      </c>
    </row>
    <row r="6" customFormat="false" ht="15" hidden="false" customHeight="true" outlineLevel="0" collapsed="false">
      <c r="A6" s="18" t="s">
        <v>132</v>
      </c>
      <c r="B6" s="19" t="str">
        <f aca="false">IF(B5="","",IFERROR(INDEX('İçerik Takvimi'!$D$5:$D$204,MATCH(B5,'İçerik Takvimi'!$A$5:$A$204,0)),""))</f>
        <v/>
      </c>
      <c r="C6" s="19" t="str">
        <f aca="false">IF(C5="","",IFERROR(INDEX('İçerik Takvimi'!$D$5:$D$204,MATCH(C5,'İçerik Takvimi'!$A$5:$A$204,0)),""))</f>
        <v/>
      </c>
      <c r="D6" s="19" t="str">
        <f aca="false">IF(D5="","",IFERROR(INDEX('İçerik Takvimi'!$D$5:$D$204,MATCH(D5,'İçerik Takvimi'!$A$5:$A$204,0)),""))</f>
        <v/>
      </c>
      <c r="E6" s="19" t="str">
        <f aca="false">IF(E5="","",IFERROR(INDEX('İçerik Takvimi'!$D$5:$D$204,MATCH(E5,'İçerik Takvimi'!$A$5:$A$204,0)),""))</f>
        <v/>
      </c>
      <c r="F6" s="19" t="str">
        <f aca="false">IF(F5="","",IFERROR(INDEX('İçerik Takvimi'!$D$5:$D$204,MATCH(F5,'İçerik Takvimi'!$A$5:$A$204,0)),""))</f>
        <v/>
      </c>
      <c r="G6" s="20" t="str">
        <f aca="false">IF(G5="","",IFERROR(INDEX('İçerik Takvimi'!$D$5:$D$204,MATCH(G5,'İçerik Takvimi'!$A$5:$A$204,0)),""))</f>
        <v/>
      </c>
      <c r="H6" s="20" t="str">
        <f aca="false">IF(H5="","",IFERROR(INDEX('İçerik Takvimi'!$D$5:$D$204,MATCH(H5,'İçerik Takvimi'!$A$5:$A$204,0)),""))</f>
        <v/>
      </c>
    </row>
    <row r="7" customFormat="false" ht="55.5" hidden="false" customHeight="true" outlineLevel="0" collapsed="false">
      <c r="A7" s="18" t="s">
        <v>66</v>
      </c>
      <c r="B7" s="21" t="str">
        <f aca="false">IF(B5="","",IFERROR(INDEX('İçerik Takvimi'!$F$5:$F$204,MATCH(B5,'İçerik Takvimi'!$A$5:$A$204,0)),""))</f>
        <v/>
      </c>
      <c r="C7" s="21" t="str">
        <f aca="false">IF(C5="","",IFERROR(INDEX('İçerik Takvimi'!$F$5:$F$204,MATCH(C5,'İçerik Takvimi'!$A$5:$A$204,0)),""))</f>
        <v/>
      </c>
      <c r="D7" s="21" t="str">
        <f aca="false">IF(D5="","",IFERROR(INDEX('İçerik Takvimi'!$F$5:$F$204,MATCH(D5,'İçerik Takvimi'!$A$5:$A$204,0)),""))</f>
        <v/>
      </c>
      <c r="E7" s="21" t="str">
        <f aca="false">IF(E5="","",IFERROR(INDEX('İçerik Takvimi'!$F$5:$F$204,MATCH(E5,'İçerik Takvimi'!$A$5:$A$204,0)),""))</f>
        <v/>
      </c>
      <c r="F7" s="21" t="str">
        <f aca="false">IF(F5="","",IFERROR(INDEX('İçerik Takvimi'!$F$5:$F$204,MATCH(F5,'İçerik Takvimi'!$A$5:$A$204,0)),""))</f>
        <v/>
      </c>
      <c r="G7" s="22" t="str">
        <f aca="false">IF(G5="","",IFERROR(INDEX('İçerik Takvimi'!$F$5:$F$204,MATCH(G5,'İçerik Takvimi'!$A$5:$A$204,0)),""))</f>
        <v/>
      </c>
      <c r="H7" s="22" t="str">
        <f aca="false">IF(H5="","",IFERROR(INDEX('İçerik Takvimi'!$F$5:$F$204,MATCH(H5,'İçerik Takvimi'!$A$5:$A$204,0)),""))</f>
        <v/>
      </c>
    </row>
    <row r="8" customFormat="false" ht="27.75" hidden="false" customHeight="true" outlineLevel="0" collapsed="false">
      <c r="A8" s="23" t="s">
        <v>133</v>
      </c>
      <c r="B8" s="24" t="str">
        <f aca="false">IF(B5="","",IFERROR(INDEX('İçerik Takvimi'!$E$5:$E$204,MATCH(B5,'İçerik Takvimi'!$A$5:$A$204,0))&amp;" · "&amp;INDEX('İçerik Takvimi'!$C$5:$C$204,MATCH(B5,'İçerik Takvimi'!$A$5:$A$204,0))&amp;IF(COUNTIF('İçerik Takvimi'!$A$5:$A$204,B5)&gt;1," (+"&amp;(COUNTIF('İçerik Takvimi'!$A$5:$A$204,B5)-1)&amp;")",""),""))</f>
        <v/>
      </c>
      <c r="C8" s="24" t="str">
        <f aca="false">IF(C5="","",IFERROR(INDEX('İçerik Takvimi'!$E$5:$E$204,MATCH(C5,'İçerik Takvimi'!$A$5:$A$204,0))&amp;" · "&amp;INDEX('İçerik Takvimi'!$C$5:$C$204,MATCH(C5,'İçerik Takvimi'!$A$5:$A$204,0))&amp;IF(COUNTIF('İçerik Takvimi'!$A$5:$A$204,C5)&gt;1," (+"&amp;(COUNTIF('İçerik Takvimi'!$A$5:$A$204,C5)-1)&amp;")",""),""))</f>
        <v/>
      </c>
      <c r="D8" s="24" t="str">
        <f aca="false">IF(D5="","",IFERROR(INDEX('İçerik Takvimi'!$E$5:$E$204,MATCH(D5,'İçerik Takvimi'!$A$5:$A$204,0))&amp;" · "&amp;INDEX('İçerik Takvimi'!$C$5:$C$204,MATCH(D5,'İçerik Takvimi'!$A$5:$A$204,0))&amp;IF(COUNTIF('İçerik Takvimi'!$A$5:$A$204,D5)&gt;1," (+"&amp;(COUNTIF('İçerik Takvimi'!$A$5:$A$204,D5)-1)&amp;")",""),""))</f>
        <v/>
      </c>
      <c r="E8" s="24" t="str">
        <f aca="false">IF(E5="","",IFERROR(INDEX('İçerik Takvimi'!$E$5:$E$204,MATCH(E5,'İçerik Takvimi'!$A$5:$A$204,0))&amp;" · "&amp;INDEX('İçerik Takvimi'!$C$5:$C$204,MATCH(E5,'İçerik Takvimi'!$A$5:$A$204,0))&amp;IF(COUNTIF('İçerik Takvimi'!$A$5:$A$204,E5)&gt;1," (+"&amp;(COUNTIF('İçerik Takvimi'!$A$5:$A$204,E5)-1)&amp;")",""),""))</f>
        <v/>
      </c>
      <c r="F8" s="24" t="str">
        <f aca="false">IF(F5="","",IFERROR(INDEX('İçerik Takvimi'!$E$5:$E$204,MATCH(F5,'İçerik Takvimi'!$A$5:$A$204,0))&amp;" · "&amp;INDEX('İçerik Takvimi'!$C$5:$C$204,MATCH(F5,'İçerik Takvimi'!$A$5:$A$204,0))&amp;IF(COUNTIF('İçerik Takvimi'!$A$5:$A$204,F5)&gt;1," (+"&amp;(COUNTIF('İçerik Takvimi'!$A$5:$A$204,F5)-1)&amp;")",""),""))</f>
        <v/>
      </c>
      <c r="G8" s="25" t="str">
        <f aca="false">IF(G5="","",IFERROR(INDEX('İçerik Takvimi'!$E$5:$E$204,MATCH(G5,'İçerik Takvimi'!$A$5:$A$204,0))&amp;" · "&amp;INDEX('İçerik Takvimi'!$C$5:$C$204,MATCH(G5,'İçerik Takvimi'!$A$5:$A$204,0))&amp;IF(COUNTIF('İçerik Takvimi'!$A$5:$A$204,G5)&gt;1," (+"&amp;(COUNTIF('İçerik Takvimi'!$A$5:$A$204,G5)-1)&amp;")",""),""))</f>
        <v/>
      </c>
      <c r="H8" s="25" t="str">
        <f aca="false">IF(H5="","",IFERROR(INDEX('İçerik Takvimi'!$E$5:$E$204,MATCH(H5,'İçerik Takvimi'!$A$5:$A$204,0))&amp;" · "&amp;INDEX('İçerik Takvimi'!$C$5:$C$204,MATCH(H5,'İçerik Takvimi'!$A$5:$A$204,0))&amp;IF(COUNTIF('İçerik Takvimi'!$A$5:$A$204,H5)&gt;1," (+"&amp;(COUNTIF('İçerik Takvimi'!$A$5:$A$204,H5)-1)&amp;")",""),""))</f>
        <v/>
      </c>
    </row>
    <row r="9" customFormat="false" ht="18" hidden="false" customHeight="true" outlineLevel="0" collapsed="false">
      <c r="A9" s="15" t="str">
        <f aca="false">IF(AND(MONTH((GridStart+7))&lt;&gt;SelMonth,MONTH((GridStart+7)+6)&lt;&gt;SelMonth),"","Hafta "&amp;INT(((GridStart+7)+3-DATE(YEAR((GridStart+7)+3),1,1))/7)+1)</f>
        <v>Hafta 45</v>
      </c>
      <c r="B9" s="16" t="n">
        <f aca="false">IF(MONTH((GridStart+7))=SelMonth,(GridStart+7),"")</f>
        <v>46328</v>
      </c>
      <c r="C9" s="16" t="n">
        <f aca="false">IF(MONTH((GridStart+8))=SelMonth,(GridStart+8),"")</f>
        <v>46329</v>
      </c>
      <c r="D9" s="16" t="n">
        <f aca="false">IF(MONTH((GridStart+9))=SelMonth,(GridStart+9),"")</f>
        <v>46330</v>
      </c>
      <c r="E9" s="16" t="n">
        <f aca="false">IF(MONTH((GridStart+10))=SelMonth,(GridStart+10),"")</f>
        <v>46331</v>
      </c>
      <c r="F9" s="16" t="n">
        <f aca="false">IF(MONTH((GridStart+11))=SelMonth,(GridStart+11),"")</f>
        <v>46332</v>
      </c>
      <c r="G9" s="17" t="n">
        <f aca="false">IF(MONTH((GridStart+12))=SelMonth,(GridStart+12),"")</f>
        <v>46333</v>
      </c>
      <c r="H9" s="17" t="n">
        <f aca="false">IF(MONTH((GridStart+13))=SelMonth,(GridStart+13),"")</f>
        <v>46334</v>
      </c>
    </row>
    <row r="10" customFormat="false" ht="15" hidden="false" customHeight="true" outlineLevel="0" collapsed="false">
      <c r="A10" s="18" t="s">
        <v>132</v>
      </c>
      <c r="B10" s="19" t="str">
        <f aca="false">IF(B9="","",IFERROR(INDEX('İçerik Takvimi'!$D$5:$D$204,MATCH(B9,'İçerik Takvimi'!$A$5:$A$204,0)),""))</f>
        <v/>
      </c>
      <c r="C10" s="19" t="str">
        <f aca="false">IF(C9="","",IFERROR(INDEX('İçerik Takvimi'!$D$5:$D$204,MATCH(C9,'İçerik Takvimi'!$A$5:$A$204,0)),""))</f>
        <v>Eğitici</v>
      </c>
      <c r="D10" s="19" t="str">
        <f aca="false">IF(D9="","",IFERROR(INDEX('İçerik Takvimi'!$D$5:$D$204,MATCH(D9,'İçerik Takvimi'!$A$5:$A$204,0)),""))</f>
        <v>Etkileşim</v>
      </c>
      <c r="E10" s="19" t="str">
        <f aca="false">IF(E9="","",IFERROR(INDEX('İçerik Takvimi'!$D$5:$D$204,MATCH(E9,'İçerik Takvimi'!$A$5:$A$204,0)),""))</f>
        <v>Eğitici</v>
      </c>
      <c r="F10" s="19" t="str">
        <f aca="false">IF(F9="","",IFERROR(INDEX('İçerik Takvimi'!$D$5:$D$204,MATCH(F9,'İçerik Takvimi'!$A$5:$A$204,0)),""))</f>
        <v>Satış</v>
      </c>
      <c r="G10" s="20" t="str">
        <f aca="false">IF(G9="","",IFERROR(INDEX('İçerik Takvimi'!$D$5:$D$204,MATCH(G9,'İçerik Takvimi'!$A$5:$A$204,0)),""))</f>
        <v>Güven</v>
      </c>
      <c r="H10" s="20" t="str">
        <f aca="false">IF(H9="","",IFERROR(INDEX('İçerik Takvimi'!$D$5:$D$204,MATCH(H9,'İçerik Takvimi'!$A$5:$A$204,0)),""))</f>
        <v>Etkileşim</v>
      </c>
    </row>
    <row r="11" customFormat="false" ht="55.5" hidden="false" customHeight="true" outlineLevel="0" collapsed="false">
      <c r="A11" s="18" t="s">
        <v>66</v>
      </c>
      <c r="B11" s="21" t="str">
        <f aca="false">IF(B9="","",IFERROR(INDEX('İçerik Takvimi'!$F$5:$F$204,MATCH(B9,'İçerik Takvimi'!$A$5:$A$204,0)),""))</f>
        <v/>
      </c>
      <c r="C11" s="21" t="str">
        <f aca="false">IF(C9="","",IFERROR(INDEX('İçerik Takvimi'!$F$5:$F$204,MATCH(C9,'İçerik Takvimi'!$A$5:$A$204,0)),""))</f>
        <v>Bütçenizi koruyan 5 pazarlama metriği... #pazarlama</v>
      </c>
      <c r="D11" s="21" t="str">
        <f aca="false">IF(D9="","",IFERROR(INDEX('İçerik Takvimi'!$F$5:$F$204,MATCH(D9,'İçerik Takvimi'!$A$5:$A$204,0)),""))</f>
        <v>Pazarlama bütçenizde ilk keseceğiniz kalem hangisi?</v>
      </c>
      <c r="E11" s="21" t="str">
        <f aca="false">IF(E9="","",IFERROR(INDEX('İçerik Takvimi'!$F$5:$F$204,MATCH(E9,'İçerik Takvimi'!$A$5:$A$204,0)),""))</f>
        <v>30 saniyede kampanya optimizasyonu nasıl yapılır?</v>
      </c>
      <c r="F11" s="21" t="str">
        <f aca="false">IF(F9="","",IFERROR(INDEX('İçerik Takvimi'!$F$5:$F$204,MATCH(F9,'İçerik Takvimi'!$A$5:$A$204,0)),""))</f>
        <v>Hafta sonuna özel yıllık abonelik avantajı başladı.</v>
      </c>
      <c r="G11" s="22" t="str">
        <f aca="false">IF(G9="","",IFERROR(INDEX('İçerik Takvimi'!$F$5:$F$204,MATCH(G9,'İçerik Takvimi'!$A$5:$A$204,0)),""))</f>
        <v>Yazılım ekibimiz yeni sürümü nasıl test ediyor?</v>
      </c>
      <c r="H11" s="22" t="str">
        <f aca="false">IF(H9="","",IFERROR(INDEX('İçerik Takvimi'!$F$5:$F$204,MATCH(H9,'İçerik Takvimi'!$A$5:$A$204,0)),""))</f>
        <v>Soru-Cevap: Takvim hakkında merak ettikleriniz</v>
      </c>
    </row>
    <row r="12" customFormat="false" ht="27.75" hidden="false" customHeight="true" outlineLevel="0" collapsed="false">
      <c r="A12" s="23" t="s">
        <v>133</v>
      </c>
      <c r="B12" s="24" t="str">
        <f aca="false">IF(B9="","",IFERROR(INDEX('İçerik Takvimi'!$E$5:$E$204,MATCH(B9,'İçerik Takvimi'!$A$5:$A$204,0))&amp;" · "&amp;INDEX('İçerik Takvimi'!$C$5:$C$204,MATCH(B9,'İçerik Takvimi'!$A$5:$A$204,0))&amp;IF(COUNTIF('İçerik Takvimi'!$A$5:$A$204,B9)&gt;1," (+"&amp;(COUNTIF('İçerik Takvimi'!$A$5:$A$204,B9)-1)&amp;")",""),""))</f>
        <v/>
      </c>
      <c r="C12" s="24" t="str">
        <f aca="false">IF(C9="","",IFERROR(INDEX('İçerik Takvimi'!$E$5:$E$204,MATCH(C9,'İçerik Takvimi'!$A$5:$A$204,0))&amp;" · "&amp;INDEX('İçerik Takvimi'!$C$5:$C$204,MATCH(C9,'İçerik Takvimi'!$A$5:$A$204,0))&amp;IF(COUNTIF('İçerik Takvimi'!$A$5:$A$204,C9)&gt;1," (+"&amp;(COUNTIF('İçerik Takvimi'!$A$5:$A$204,C9)-1)&amp;")",""),""))</f>
        <v>Carousel · LinkedIn (+1)</v>
      </c>
      <c r="D12" s="24" t="str">
        <f aca="false">IF(D9="","",IFERROR(INDEX('İçerik Takvimi'!$E$5:$E$204,MATCH(D9,'İçerik Takvimi'!$A$5:$A$204,0))&amp;" · "&amp;INDEX('İçerik Takvimi'!$C$5:$C$204,MATCH(D9,'İçerik Takvimi'!$A$5:$A$204,0))&amp;IF(COUNTIF('İçerik Takvimi'!$A$5:$A$204,D9)&gt;1," (+"&amp;(COUNTIF('İçerik Takvimi'!$A$5:$A$204,D9)-1)&amp;")",""),""))</f>
        <v>Kısa Metin · Threads</v>
      </c>
      <c r="E12" s="24" t="str">
        <f aca="false">IF(E9="","",IFERROR(INDEX('İçerik Takvimi'!$E$5:$E$204,MATCH(E9,'İçerik Takvimi'!$A$5:$A$204,0))&amp;" · "&amp;INDEX('İçerik Takvimi'!$C$5:$C$204,MATCH(E9,'İçerik Takvimi'!$A$5:$A$204,0))&amp;IF(COUNTIF('İçerik Takvimi'!$A$5:$A$204,E9)&gt;1," (+"&amp;(COUNTIF('İçerik Takvimi'!$A$5:$A$204,E9)-1)&amp;")",""),""))</f>
        <v>Shorts · YouTube</v>
      </c>
      <c r="F12" s="24" t="str">
        <f aca="false">IF(F9="","",IFERROR(INDEX('İçerik Takvimi'!$E$5:$E$204,MATCH(F9,'İçerik Takvimi'!$A$5:$A$204,0))&amp;" · "&amp;INDEX('İçerik Takvimi'!$C$5:$C$204,MATCH(F9,'İçerik Takvimi'!$A$5:$A$204,0))&amp;IF(COUNTIF('İçerik Takvimi'!$A$5:$A$204,F9)&gt;1," (+"&amp;(COUNTIF('İçerik Takvimi'!$A$5:$A$204,F9)-1)&amp;")",""),""))</f>
        <v>Tek Görsel · Instagram</v>
      </c>
      <c r="G12" s="25" t="str">
        <f aca="false">IF(G9="","",IFERROR(INDEX('İçerik Takvimi'!$E$5:$E$204,MATCH(G9,'İçerik Takvimi'!$A$5:$A$204,0))&amp;" · "&amp;INDEX('İçerik Takvimi'!$C$5:$C$204,MATCH(G9,'İçerik Takvimi'!$A$5:$A$204,0))&amp;IF(COUNTIF('İçerik Takvimi'!$A$5:$A$204,G9)&gt;1," (+"&amp;(COUNTIF('İçerik Takvimi'!$A$5:$A$204,G9)-1)&amp;")",""),""))</f>
        <v>Video Klip · TikTok</v>
      </c>
      <c r="H12" s="25" t="str">
        <f aca="false">IF(H9="","",IFERROR(INDEX('İçerik Takvimi'!$E$5:$E$204,MATCH(H9,'İçerik Takvimi'!$A$5:$A$204,0))&amp;" · "&amp;INDEX('İçerik Takvimi'!$C$5:$C$204,MATCH(H9,'İçerik Takvimi'!$A$5:$A$204,0))&amp;IF(COUNTIF('İçerik Takvimi'!$A$5:$A$204,H9)&gt;1," (+"&amp;(COUNTIF('İçerik Takvimi'!$A$5:$A$204,H9)-1)&amp;")",""),""))</f>
        <v>Hikaye Dizisi · Instagram</v>
      </c>
    </row>
    <row r="13" customFormat="false" ht="18" hidden="false" customHeight="true" outlineLevel="0" collapsed="false">
      <c r="A13" s="15" t="str">
        <f aca="false">IF(AND(MONTH((GridStart+14))&lt;&gt;SelMonth,MONTH((GridStart+14)+6)&lt;&gt;SelMonth),"","Hafta "&amp;INT(((GridStart+14)+3-DATE(YEAR((GridStart+14)+3),1,1))/7)+1)</f>
        <v>Hafta 46</v>
      </c>
      <c r="B13" s="16" t="n">
        <f aca="false">IF(MONTH((GridStart+14))=SelMonth,(GridStart+14),"")</f>
        <v>46335</v>
      </c>
      <c r="C13" s="16" t="n">
        <f aca="false">IF(MONTH((GridStart+15))=SelMonth,(GridStart+15),"")</f>
        <v>46336</v>
      </c>
      <c r="D13" s="16" t="n">
        <f aca="false">IF(MONTH((GridStart+16))=SelMonth,(GridStart+16),"")</f>
        <v>46337</v>
      </c>
      <c r="E13" s="16" t="n">
        <f aca="false">IF(MONTH((GridStart+17))=SelMonth,(GridStart+17),"")</f>
        <v>46338</v>
      </c>
      <c r="F13" s="16" t="n">
        <f aca="false">IF(MONTH((GridStart+18))=SelMonth,(GridStart+18),"")</f>
        <v>46339</v>
      </c>
      <c r="G13" s="17" t="n">
        <f aca="false">IF(MONTH((GridStart+19))=SelMonth,(GridStart+19),"")</f>
        <v>46340</v>
      </c>
      <c r="H13" s="17" t="n">
        <f aca="false">IF(MONTH((GridStart+20))=SelMonth,(GridStart+20),"")</f>
        <v>46341</v>
      </c>
    </row>
    <row r="14" customFormat="false" ht="15" hidden="false" customHeight="true" outlineLevel="0" collapsed="false">
      <c r="A14" s="18" t="s">
        <v>132</v>
      </c>
      <c r="B14" s="19" t="str">
        <f aca="false">IF(B13="","",IFERROR(INDEX('İçerik Takvimi'!$D$5:$D$204,MATCH(B13,'İçerik Takvimi'!$A$5:$A$204,0)),""))</f>
        <v>Eğitici</v>
      </c>
      <c r="C14" s="19" t="str">
        <f aca="false">IF(C13="","",IFERROR(INDEX('İçerik Takvimi'!$D$5:$D$204,MATCH(C13,'İçerik Takvimi'!$A$5:$A$204,0)),""))</f>
        <v>Etkileşim</v>
      </c>
      <c r="D14" s="19" t="str">
        <f aca="false">IF(D13="","",IFERROR(INDEX('İçerik Takvimi'!$D$5:$D$204,MATCH(D13,'İçerik Takvimi'!$A$5:$A$204,0)),""))</f>
        <v>Satış</v>
      </c>
      <c r="E14" s="19" t="str">
        <f aca="false">IF(E13="","",IFERROR(INDEX('İçerik Takvimi'!$D$5:$D$204,MATCH(E13,'İçerik Takvimi'!$A$5:$A$204,0)),""))</f>
        <v>Eğitici</v>
      </c>
      <c r="F14" s="19" t="str">
        <f aca="false">IF(F13="","",IFERROR(INDEX('İçerik Takvimi'!$D$5:$D$204,MATCH(F13,'İçerik Takvimi'!$A$5:$A$204,0)),""))</f>
        <v>Eğitici</v>
      </c>
      <c r="G14" s="20" t="str">
        <f aca="false">IF(G13="","",IFERROR(INDEX('İçerik Takvimi'!$D$5:$D$204,MATCH(G13,'İçerik Takvimi'!$A$5:$A$204,0)),""))</f>
        <v>Satış</v>
      </c>
      <c r="H14" s="20" t="str">
        <f aca="false">IF(H13="","",IFERROR(INDEX('İçerik Takvimi'!$D$5:$D$204,MATCH(H13,'İçerik Takvimi'!$A$5:$A$204,0)),""))</f>
        <v>Güven</v>
      </c>
    </row>
    <row r="15" customFormat="false" ht="55.5" hidden="false" customHeight="true" outlineLevel="0" collapsed="false">
      <c r="A15" s="18" t="s">
        <v>66</v>
      </c>
      <c r="B15" s="21" t="str">
        <f aca="false">IF(B13="","",IFERROR(INDEX('İçerik Takvimi'!$F$5:$F$204,MATCH(B13,'İçerik Takvimi'!$A$5:$A$204,0)),""))</f>
        <v>Kampanya bütçesini haftalara bölmenin 4 kuralı #pazarlama</v>
      </c>
      <c r="C15" s="21" t="str">
        <f aca="false">IF(C13="","",IFERROR(INDEX('İçerik Takvimi'!$F$5:$F$204,MATCH(C13,'İçerik Takvimi'!$A$5:$A$204,0)),""))</f>
        <v>Ekibinizde sosyal medyayı kim yönetiyor: siz mi, ajans mı?</v>
      </c>
      <c r="D15" s="21" t="str">
        <f aca="false">IF(D13="","",IFERROR(INDEX('İçerik Takvimi'!$F$5:$F$204,MATCH(D13,'İçerik Takvimi'!$A$5:$A$204,0)),""))</f>
        <v>Yıllık abonelikte ilk ay hediye fırsatı bu hafta geçerli.</v>
      </c>
      <c r="E15" s="21" t="str">
        <f aca="false">IF(E13="","",IFERROR(INDEX('İçerik Takvimi'!$F$5:$F$204,MATCH(E13,'İçerik Takvimi'!$A$5:$A$204,0)),""))</f>
        <v>UTM etiketi nasıl yazılır? Örnekli kısa rehber #analitik</v>
      </c>
      <c r="F15" s="21" t="str">
        <f aca="false">IF(F13="","",IFERROR(INDEX('İçerik Takvimi'!$F$5:$F$204,MATCH(F13,'İçerik Takvimi'!$A$5:$A$204,0)),""))</f>
        <v>Raporlama ekranında gözden kaçan 3 filtre</v>
      </c>
      <c r="G15" s="22" t="str">
        <f aca="false">IF(G13="","",IFERROR(INDEX('İçerik Takvimi'!$F$5:$F$204,MATCH(G13,'İçerik Takvimi'!$A$5:$A$204,0)),""))</f>
        <v>Hafta sonuna özel ekip paketi duyurusu</v>
      </c>
      <c r="H15" s="22" t="str">
        <f aca="false">IF(H13="","",IFERROR(INDEX('İçerik Takvimi'!$F$5:$F$204,MATCH(H13,'İçerik Takvimi'!$A$5:$A$204,0)),""))</f>
        <v>Müşterimiz anlatıyor: içerik planını nasıl kurdular?</v>
      </c>
    </row>
    <row r="16" customFormat="false" ht="27.75" hidden="false" customHeight="true" outlineLevel="0" collapsed="false">
      <c r="A16" s="23" t="s">
        <v>133</v>
      </c>
      <c r="B16" s="24" t="str">
        <f aca="false">IF(B13="","",IFERROR(INDEX('İçerik Takvimi'!$E$5:$E$204,MATCH(B13,'İçerik Takvimi'!$A$5:$A$204,0))&amp;" · "&amp;INDEX('İçerik Takvimi'!$C$5:$C$204,MATCH(B13,'İçerik Takvimi'!$A$5:$A$204,0))&amp;IF(COUNTIF('İçerik Takvimi'!$A$5:$A$204,B13)&gt;1," (+"&amp;(COUNTIF('İçerik Takvimi'!$A$5:$A$204,B13)-1)&amp;")",""),""))</f>
        <v>Carousel · LinkedIn</v>
      </c>
      <c r="C16" s="24" t="str">
        <f aca="false">IF(C13="","",IFERROR(INDEX('İçerik Takvimi'!$E$5:$E$204,MATCH(C13,'İçerik Takvimi'!$A$5:$A$204,0))&amp;" · "&amp;INDEX('İçerik Takvimi'!$C$5:$C$204,MATCH(C13,'İçerik Takvimi'!$A$5:$A$204,0))&amp;IF(COUNTIF('İçerik Takvimi'!$A$5:$A$204,C13)&gt;1," (+"&amp;(COUNTIF('İçerik Takvimi'!$A$5:$A$204,C13)-1)&amp;")",""),""))</f>
        <v>Kısa Metin · Threads</v>
      </c>
      <c r="D16" s="24" t="str">
        <f aca="false">IF(D13="","",IFERROR(INDEX('İçerik Takvimi'!$E$5:$E$204,MATCH(D13,'İçerik Takvimi'!$A$5:$A$204,0))&amp;" · "&amp;INDEX('İçerik Takvimi'!$C$5:$C$204,MATCH(D13,'İçerik Takvimi'!$A$5:$A$204,0))&amp;IF(COUNTIF('İçerik Takvimi'!$A$5:$A$204,D13)&gt;1," (+"&amp;(COUNTIF('İçerik Takvimi'!$A$5:$A$204,D13)-1)&amp;")",""),""))</f>
        <v>Tek Görsel · Instagram</v>
      </c>
      <c r="E16" s="24" t="str">
        <f aca="false">IF(E13="","",IFERROR(INDEX('İçerik Takvimi'!$E$5:$E$204,MATCH(E13,'İçerik Takvimi'!$A$5:$A$204,0))&amp;" · "&amp;INDEX('İçerik Takvimi'!$C$5:$C$204,MATCH(E13,'İçerik Takvimi'!$A$5:$A$204,0))&amp;IF(COUNTIF('İçerik Takvimi'!$A$5:$A$204,E13)&gt;1," (+"&amp;(COUNTIF('İçerik Takvimi'!$A$5:$A$204,E13)-1)&amp;")",""),""))</f>
        <v>Metin · LinkedIn (+1)</v>
      </c>
      <c r="F16" s="24" t="str">
        <f aca="false">IF(F13="","",IFERROR(INDEX('İçerik Takvimi'!$E$5:$E$204,MATCH(F13,'İçerik Takvimi'!$A$5:$A$204,0))&amp;" · "&amp;INDEX('İçerik Takvimi'!$C$5:$C$204,MATCH(F13,'İçerik Takvimi'!$A$5:$A$204,0))&amp;IF(COUNTIF('İçerik Takvimi'!$A$5:$A$204,F13)&gt;1," (+"&amp;(COUNTIF('İçerik Takvimi'!$A$5:$A$204,F13)-1)&amp;")",""),""))</f>
        <v>Shorts · YouTube</v>
      </c>
      <c r="G16" s="25" t="str">
        <f aca="false">IF(G13="","",IFERROR(INDEX('İçerik Takvimi'!$E$5:$E$204,MATCH(G13,'İçerik Takvimi'!$A$5:$A$204,0))&amp;" · "&amp;INDEX('İçerik Takvimi'!$C$5:$C$204,MATCH(G13,'İçerik Takvimi'!$A$5:$A$204,0))&amp;IF(COUNTIF('İçerik Takvimi'!$A$5:$A$204,G13)&gt;1," (+"&amp;(COUNTIF('İçerik Takvimi'!$A$5:$A$204,G13)-1)&amp;")",""),""))</f>
        <v>Tek Görsel · Facebook</v>
      </c>
      <c r="H16" s="25" t="str">
        <f aca="false">IF(H13="","",IFERROR(INDEX('İçerik Takvimi'!$E$5:$E$204,MATCH(H13,'İçerik Takvimi'!$A$5:$A$204,0))&amp;" · "&amp;INDEX('İçerik Takvimi'!$C$5:$C$204,MATCH(H13,'İçerik Takvimi'!$A$5:$A$204,0))&amp;IF(COUNTIF('İçerik Takvimi'!$A$5:$A$204,H13)&gt;1," (+"&amp;(COUNTIF('İçerik Takvimi'!$A$5:$A$204,H13)-1)&amp;")",""),""))</f>
        <v>Video Klip · TikTok</v>
      </c>
    </row>
    <row r="17" customFormat="false" ht="18" hidden="false" customHeight="true" outlineLevel="0" collapsed="false">
      <c r="A17" s="15" t="str">
        <f aca="false">IF(AND(MONTH((GridStart+21))&lt;&gt;SelMonth,MONTH((GridStart+21)+6)&lt;&gt;SelMonth),"","Hafta "&amp;INT(((GridStart+21)+3-DATE(YEAR((GridStart+21)+3),1,1))/7)+1)</f>
        <v>Hafta 47</v>
      </c>
      <c r="B17" s="16" t="n">
        <f aca="false">IF(MONTH((GridStart+21))=SelMonth,(GridStart+21),"")</f>
        <v>46342</v>
      </c>
      <c r="C17" s="16" t="n">
        <f aca="false">IF(MONTH((GridStart+22))=SelMonth,(GridStart+22),"")</f>
        <v>46343</v>
      </c>
      <c r="D17" s="16" t="n">
        <f aca="false">IF(MONTH((GridStart+23))=SelMonth,(GridStart+23),"")</f>
        <v>46344</v>
      </c>
      <c r="E17" s="16" t="n">
        <f aca="false">IF(MONTH((GridStart+24))=SelMonth,(GridStart+24),"")</f>
        <v>46345</v>
      </c>
      <c r="F17" s="16" t="n">
        <f aca="false">IF(MONTH((GridStart+25))=SelMonth,(GridStart+25),"")</f>
        <v>46346</v>
      </c>
      <c r="G17" s="17" t="n">
        <f aca="false">IF(MONTH((GridStart+26))=SelMonth,(GridStart+26),"")</f>
        <v>46347</v>
      </c>
      <c r="H17" s="17" t="n">
        <f aca="false">IF(MONTH((GridStart+27))=SelMonth,(GridStart+27),"")</f>
        <v>46348</v>
      </c>
    </row>
    <row r="18" customFormat="false" ht="15" hidden="false" customHeight="true" outlineLevel="0" collapsed="false">
      <c r="A18" s="18" t="s">
        <v>132</v>
      </c>
      <c r="B18" s="19" t="str">
        <f aca="false">IF(B17="","",IFERROR(INDEX('İçerik Takvimi'!$D$5:$D$204,MATCH(B17,'İçerik Takvimi'!$A$5:$A$204,0)),""))</f>
        <v>Eğitici</v>
      </c>
      <c r="C18" s="19" t="str">
        <f aca="false">IF(C17="","",IFERROR(INDEX('İçerik Takvimi'!$D$5:$D$204,MATCH(C17,'İçerik Takvimi'!$A$5:$A$204,0)),""))</f>
        <v>Etkileşim</v>
      </c>
      <c r="D18" s="19" t="str">
        <f aca="false">IF(D17="","",IFERROR(INDEX('İçerik Takvimi'!$D$5:$D$204,MATCH(D17,'İçerik Takvimi'!$A$5:$A$204,0)),""))</f>
        <v>Eğitici</v>
      </c>
      <c r="E18" s="19" t="str">
        <f aca="false">IF(E17="","",IFERROR(INDEX('İçerik Takvimi'!$D$5:$D$204,MATCH(E17,'İçerik Takvimi'!$A$5:$A$204,0)),""))</f>
        <v>Satış</v>
      </c>
      <c r="F18" s="19" t="str">
        <f aca="false">IF(F17="","",IFERROR(INDEX('İçerik Takvimi'!$D$5:$D$204,MATCH(F17,'İçerik Takvimi'!$A$5:$A$204,0)),""))</f>
        <v>Etkileşim</v>
      </c>
      <c r="G18" s="20" t="str">
        <f aca="false">IF(G17="","",IFERROR(INDEX('İçerik Takvimi'!$D$5:$D$204,MATCH(G17,'İçerik Takvimi'!$A$5:$A$204,0)),""))</f>
        <v>Eğitici</v>
      </c>
      <c r="H18" s="20" t="str">
        <f aca="false">IF(H17="","",IFERROR(INDEX('İçerik Takvimi'!$D$5:$D$204,MATCH(H17,'İçerik Takvimi'!$A$5:$A$204,0)),""))</f>
        <v>Güven</v>
      </c>
    </row>
    <row r="19" customFormat="false" ht="55.5" hidden="false" customHeight="true" outlineLevel="0" collapsed="false">
      <c r="A19" s="18" t="s">
        <v>66</v>
      </c>
      <c r="B19" s="21" t="str">
        <f aca="false">IF(B17="","",IFERROR(INDEX('İçerik Takvimi'!$F$5:$F$204,MATCH(B17,'İçerik Takvimi'!$A$5:$A$204,0)),""))</f>
        <v>Aylık rapor hazırlarken bakılacak 6 metrik #raporlama</v>
      </c>
      <c r="C19" s="21" t="str">
        <f aca="false">IF(C17="","",IFERROR(INDEX('İçerik Takvimi'!$F$5:$F$204,MATCH(C17,'İçerik Takvimi'!$A$5:$A$204,0)),""))</f>
        <v>Pazartesi sabahı ilk açtığınız uygulama hangisi?</v>
      </c>
      <c r="D19" s="21" t="str">
        <f aca="false">IF(D17="","",IFERROR(INDEX('İçerik Takvimi'!$F$5:$F$204,MATCH(D17,'İçerik Takvimi'!$A$5:$A$204,0)),""))</f>
        <v>Bir webinarı 4 kısa videoya bölmenin yolu #içerik</v>
      </c>
      <c r="E19" s="21" t="str">
        <f aca="false">IF(E17="","",IFERROR(INDEX('İçerik Takvimi'!$F$5:$F$204,MATCH(E17,'İçerik Takvimi'!$A$5:$A$204,0)),""))</f>
        <v>Yeni planlama özelliği 3 slaytta</v>
      </c>
      <c r="F19" s="21" t="str">
        <f aca="false">IF(F17="","",IFERROR(INDEX('İçerik Takvimi'!$F$5:$F$204,MATCH(F17,'İçerik Takvimi'!$A$5:$A$204,0)),""))</f>
        <v>Hangi gün paylaşım yapmayı tercih ediyorsunuz? Anket</v>
      </c>
      <c r="G19" s="22" t="str">
        <f aca="false">IF(G17="","",IFERROR(INDEX('İçerik Takvimi'!$F$5:$F$204,MATCH(G17,'İçerik Takvimi'!$A$5:$A$204,0)),""))</f>
        <v>Hashtag seçerken yapılan 3 hata</v>
      </c>
      <c r="H19" s="22" t="str">
        <f aca="false">IF(H17="","",IFERROR(INDEX('İçerik Takvimi'!$F$5:$F$204,MATCH(H17,'İçerik Takvimi'!$A$5:$A$204,0)),""))</f>
        <v>Destek ekibimizden bir gün: en sık gelen soru</v>
      </c>
    </row>
    <row r="20" customFormat="false" ht="27.75" hidden="false" customHeight="true" outlineLevel="0" collapsed="false">
      <c r="A20" s="23" t="s">
        <v>133</v>
      </c>
      <c r="B20" s="24" t="str">
        <f aca="false">IF(B17="","",IFERROR(INDEX('İçerik Takvimi'!$E$5:$E$204,MATCH(B17,'İçerik Takvimi'!$A$5:$A$204,0))&amp;" · "&amp;INDEX('İçerik Takvimi'!$C$5:$C$204,MATCH(B17,'İçerik Takvimi'!$A$5:$A$204,0))&amp;IF(COUNTIF('İçerik Takvimi'!$A$5:$A$204,B17)&gt;1," (+"&amp;(COUNTIF('İçerik Takvimi'!$A$5:$A$204,B17)-1)&amp;")",""),""))</f>
        <v>Carousel · LinkedIn</v>
      </c>
      <c r="C20" s="24" t="str">
        <f aca="false">IF(C17="","",IFERROR(INDEX('İçerik Takvimi'!$E$5:$E$204,MATCH(C17,'İçerik Takvimi'!$A$5:$A$204,0))&amp;" · "&amp;INDEX('İçerik Takvimi'!$C$5:$C$204,MATCH(C17,'İçerik Takvimi'!$A$5:$A$204,0))&amp;IF(COUNTIF('İçerik Takvimi'!$A$5:$A$204,C17)&gt;1," (+"&amp;(COUNTIF('İçerik Takvimi'!$A$5:$A$204,C17)-1)&amp;")",""),""))</f>
        <v>Kısa Metin · Threads</v>
      </c>
      <c r="D20" s="24" t="str">
        <f aca="false">IF(D17="","",IFERROR(INDEX('İçerik Takvimi'!$E$5:$E$204,MATCH(D17,'İçerik Takvimi'!$A$5:$A$204,0))&amp;" · "&amp;INDEX('İçerik Takvimi'!$C$5:$C$204,MATCH(D17,'İçerik Takvimi'!$A$5:$A$204,0))&amp;IF(COUNTIF('İçerik Takvimi'!$A$5:$A$204,D17)&gt;1," (+"&amp;(COUNTIF('İçerik Takvimi'!$A$5:$A$204,D17)-1)&amp;")",""),""))</f>
        <v>Reels · Instagram</v>
      </c>
      <c r="E20" s="24" t="str">
        <f aca="false">IF(E17="","",IFERROR(INDEX('İçerik Takvimi'!$E$5:$E$204,MATCH(E17,'İçerik Takvimi'!$A$5:$A$204,0))&amp;" · "&amp;INDEX('İçerik Takvimi'!$C$5:$C$204,MATCH(E17,'İçerik Takvimi'!$A$5:$A$204,0))&amp;IF(COUNTIF('İçerik Takvimi'!$A$5:$A$204,E17)&gt;1," (+"&amp;(COUNTIF('İçerik Takvimi'!$A$5:$A$204,E17)-1)&amp;")",""),""))</f>
        <v>Carousel · Instagram</v>
      </c>
      <c r="F20" s="24" t="str">
        <f aca="false">IF(F17="","",IFERROR(INDEX('İçerik Takvimi'!$E$5:$E$204,MATCH(F17,'İçerik Takvimi'!$A$5:$A$204,0))&amp;" · "&amp;INDEX('İçerik Takvimi'!$C$5:$C$204,MATCH(F17,'İçerik Takvimi'!$A$5:$A$204,0))&amp;IF(COUNTIF('İçerik Takvimi'!$A$5:$A$204,F17)&gt;1," (+"&amp;(COUNTIF('İçerik Takvimi'!$A$5:$A$204,F17)-1)&amp;")",""),""))</f>
        <v>Tek Görsel · Facebook</v>
      </c>
      <c r="G20" s="25" t="str">
        <f aca="false">IF(G17="","",IFERROR(INDEX('İçerik Takvimi'!$E$5:$E$204,MATCH(G17,'İçerik Takvimi'!$A$5:$A$204,0))&amp;" · "&amp;INDEX('İçerik Takvimi'!$C$5:$C$204,MATCH(G17,'İçerik Takvimi'!$A$5:$A$204,0))&amp;IF(COUNTIF('İçerik Takvimi'!$A$5:$A$204,G17)&gt;1," (+"&amp;(COUNTIF('İçerik Takvimi'!$A$5:$A$204,G17)-1)&amp;")",""),""))</f>
        <v>Shorts · YouTube</v>
      </c>
      <c r="H20" s="25" t="str">
        <f aca="false">IF(H17="","",IFERROR(INDEX('İçerik Takvimi'!$E$5:$E$204,MATCH(H17,'İçerik Takvimi'!$A$5:$A$204,0))&amp;" · "&amp;INDEX('İçerik Takvimi'!$C$5:$C$204,MATCH(H17,'İçerik Takvimi'!$A$5:$A$204,0))&amp;IF(COUNTIF('İçerik Takvimi'!$A$5:$A$204,H17)&gt;1," (+"&amp;(COUNTIF('İçerik Takvimi'!$A$5:$A$204,H17)-1)&amp;")",""),""))</f>
        <v>Reels · Instagram</v>
      </c>
    </row>
    <row r="21" customFormat="false" ht="18" hidden="false" customHeight="true" outlineLevel="0" collapsed="false">
      <c r="A21" s="15" t="str">
        <f aca="false">IF(AND(MONTH((GridStart+28))&lt;&gt;SelMonth,MONTH((GridStart+28)+6)&lt;&gt;SelMonth),"","Hafta "&amp;INT(((GridStart+28)+3-DATE(YEAR((GridStart+28)+3),1,1))/7)+1)</f>
        <v>Hafta 48</v>
      </c>
      <c r="B21" s="16" t="n">
        <f aca="false">IF(MONTH((GridStart+28))=SelMonth,(GridStart+28),"")</f>
        <v>46349</v>
      </c>
      <c r="C21" s="16" t="n">
        <f aca="false">IF(MONTH((GridStart+29))=SelMonth,(GridStart+29),"")</f>
        <v>46350</v>
      </c>
      <c r="D21" s="16" t="n">
        <f aca="false">IF(MONTH((GridStart+30))=SelMonth,(GridStart+30),"")</f>
        <v>46351</v>
      </c>
      <c r="E21" s="16" t="n">
        <f aca="false">IF(MONTH((GridStart+31))=SelMonth,(GridStart+31),"")</f>
        <v>46352</v>
      </c>
      <c r="F21" s="16" t="n">
        <f aca="false">IF(MONTH((GridStart+32))=SelMonth,(GridStart+32),"")</f>
        <v>46353</v>
      </c>
      <c r="G21" s="17" t="n">
        <f aca="false">IF(MONTH((GridStart+33))=SelMonth,(GridStart+33),"")</f>
        <v>46354</v>
      </c>
      <c r="H21" s="17" t="n">
        <f aca="false">IF(MONTH((GridStart+34))=SelMonth,(GridStart+34),"")</f>
        <v>46355</v>
      </c>
    </row>
    <row r="22" customFormat="false" ht="15" hidden="false" customHeight="true" outlineLevel="0" collapsed="false">
      <c r="A22" s="18" t="s">
        <v>132</v>
      </c>
      <c r="B22" s="19" t="str">
        <f aca="false">IF(B21="","",IFERROR(INDEX('İçerik Takvimi'!$D$5:$D$204,MATCH(B21,'İçerik Takvimi'!$A$5:$A$204,0)),""))</f>
        <v>Eğitici</v>
      </c>
      <c r="C22" s="19" t="str">
        <f aca="false">IF(C21="","",IFERROR(INDEX('İçerik Takvimi'!$D$5:$D$204,MATCH(C21,'İçerik Takvimi'!$A$5:$A$204,0)),""))</f>
        <v>Satış</v>
      </c>
      <c r="D22" s="19" t="str">
        <f aca="false">IF(D21="","",IFERROR(INDEX('İçerik Takvimi'!$D$5:$D$204,MATCH(D21,'İçerik Takvimi'!$A$5:$A$204,0)),""))</f>
        <v>Etkileşim</v>
      </c>
      <c r="E22" s="19" t="str">
        <f aca="false">IF(E21="","",IFERROR(INDEX('İçerik Takvimi'!$D$5:$D$204,MATCH(E21,'İçerik Takvimi'!$A$5:$A$204,0)),""))</f>
        <v>Eğitici</v>
      </c>
      <c r="F22" s="19" t="str">
        <f aca="false">IF(F21="","",IFERROR(INDEX('İçerik Takvimi'!$D$5:$D$204,MATCH(F21,'İçerik Takvimi'!$A$5:$A$204,0)),""))</f>
        <v>Etkileşim</v>
      </c>
      <c r="G22" s="20" t="str">
        <f aca="false">IF(G21="","",IFERROR(INDEX('İçerik Takvimi'!$D$5:$D$204,MATCH(G21,'İçerik Takvimi'!$A$5:$A$204,0)),""))</f>
        <v>Satış</v>
      </c>
      <c r="H22" s="20" t="str">
        <f aca="false">IF(H21="","",IFERROR(INDEX('İçerik Takvimi'!$D$5:$D$204,MATCH(H21,'İçerik Takvimi'!$A$5:$A$204,0)),""))</f>
        <v>Güven</v>
      </c>
    </row>
    <row r="23" customFormat="false" ht="55.5" hidden="false" customHeight="true" outlineLevel="0" collapsed="false">
      <c r="A23" s="18" t="s">
        <v>66</v>
      </c>
      <c r="B23" s="21" t="str">
        <f aca="false">IF(B21="","",IFERROR(INDEX('İçerik Takvimi'!$F$5:$F$204,MATCH(B21,'İçerik Takvimi'!$A$5:$A$204,0)),""))</f>
        <v>İçerik takvimini haftalık gözden geçirme listesi #planlama</v>
      </c>
      <c r="C23" s="21" t="str">
        <f aca="false">IF(C21="","",IFERROR(INDEX('İçerik Takvimi'!$F$5:$F$204,MATCH(C21,'İçerik Takvimi'!$A$5:$A$204,0)),""))</f>
        <v>Ay sonu kampanyası: yıllık planda ek kullanıcı avantajı</v>
      </c>
      <c r="D23" s="21" t="str">
        <f aca="false">IF(D21="","",IFERROR(INDEX('İçerik Takvimi'!$F$5:$F$204,MATCH(D21,'İçerik Takvimi'!$A$5:$A$204,0)),""))</f>
        <v>Sizce kısa video mu, carousel mu daha çok kaydediliyor?</v>
      </c>
      <c r="E23" s="21" t="str">
        <f aca="false">IF(E21="","",IFERROR(INDEX('İçerik Takvimi'!$F$5:$F$204,MATCH(E21,'İçerik Takvimi'!$A$5:$A$204,0)),""))</f>
        <v>Reels kapak görseli nasıl seçilir? #reels</v>
      </c>
      <c r="F23" s="21" t="str">
        <f aca="false">IF(F21="","",IFERROR(INDEX('İçerik Takvimi'!$F$5:$F$204,MATCH(F21,'İçerik Takvimi'!$A$5:$A$204,0)),""))</f>
        <v>Soru-Cevap: raporlama hakkında merak ettikleriniz</v>
      </c>
      <c r="G23" s="22" t="str">
        <f aca="false">IF(G21="","",IFERROR(INDEX('İçerik Takvimi'!$F$5:$F$204,MATCH(G21,'İçerik Takvimi'!$A$5:$A$204,0)),""))</f>
        <v>Ekip paketinde son 3 gün</v>
      </c>
      <c r="H23" s="22" t="str">
        <f aca="false">IF(H21="","",IFERROR(INDEX('İçerik Takvimi'!$F$5:$F$204,MATCH(H21,'İçerik Takvimi'!$A$5:$A$204,0)),""))</f>
        <v>Müşteri yorumu: planlama süresi nasıl kısaldı?</v>
      </c>
    </row>
    <row r="24" customFormat="false" ht="27.75" hidden="false" customHeight="true" outlineLevel="0" collapsed="false">
      <c r="A24" s="23" t="s">
        <v>133</v>
      </c>
      <c r="B24" s="24" t="str">
        <f aca="false">IF(B21="","",IFERROR(INDEX('İçerik Takvimi'!$E$5:$E$204,MATCH(B21,'İçerik Takvimi'!$A$5:$A$204,0))&amp;" · "&amp;INDEX('İçerik Takvimi'!$C$5:$C$204,MATCH(B21,'İçerik Takvimi'!$A$5:$A$204,0))&amp;IF(COUNTIF('İçerik Takvimi'!$A$5:$A$204,B21)&gt;1," (+"&amp;(COUNTIF('İçerik Takvimi'!$A$5:$A$204,B21)-1)&amp;")",""),""))</f>
        <v>Metin · LinkedIn</v>
      </c>
      <c r="C24" s="24" t="str">
        <f aca="false">IF(C21="","",IFERROR(INDEX('İçerik Takvimi'!$E$5:$E$204,MATCH(C21,'İçerik Takvimi'!$A$5:$A$204,0))&amp;" · "&amp;INDEX('İçerik Takvimi'!$C$5:$C$204,MATCH(C21,'İçerik Takvimi'!$A$5:$A$204,0))&amp;IF(COUNTIF('İçerik Takvimi'!$A$5:$A$204,C21)&gt;1," (+"&amp;(COUNTIF('İçerik Takvimi'!$A$5:$A$204,C21)-1)&amp;")",""),""))</f>
        <v>Tek Görsel · Facebook</v>
      </c>
      <c r="D24" s="24" t="str">
        <f aca="false">IF(D21="","",IFERROR(INDEX('İçerik Takvimi'!$E$5:$E$204,MATCH(D21,'İçerik Takvimi'!$A$5:$A$204,0))&amp;" · "&amp;INDEX('İçerik Takvimi'!$C$5:$C$204,MATCH(D21,'İçerik Takvimi'!$A$5:$A$204,0))&amp;IF(COUNTIF('İçerik Takvimi'!$A$5:$A$204,D21)&gt;1," (+"&amp;(COUNTIF('İçerik Takvimi'!$A$5:$A$204,D21)-1)&amp;")",""),""))</f>
        <v>Kısa Metin · Threads</v>
      </c>
      <c r="E24" s="24" t="str">
        <f aca="false">IF(E21="","",IFERROR(INDEX('İçerik Takvimi'!$E$5:$E$204,MATCH(E21,'İçerik Takvimi'!$A$5:$A$204,0))&amp;" · "&amp;INDEX('İçerik Takvimi'!$C$5:$C$204,MATCH(E21,'İçerik Takvimi'!$A$5:$A$204,0))&amp;IF(COUNTIF('İçerik Takvimi'!$A$5:$A$204,E21)&gt;1," (+"&amp;(COUNTIF('İçerik Takvimi'!$A$5:$A$204,E21)-1)&amp;")",""),""))</f>
        <v>Reels · Instagram</v>
      </c>
      <c r="F24" s="24" t="str">
        <f aca="false">IF(F21="","",IFERROR(INDEX('İçerik Takvimi'!$E$5:$E$204,MATCH(F21,'İçerik Takvimi'!$A$5:$A$204,0))&amp;" · "&amp;INDEX('İçerik Takvimi'!$C$5:$C$204,MATCH(F21,'İçerik Takvimi'!$A$5:$A$204,0))&amp;IF(COUNTIF('İçerik Takvimi'!$A$5:$A$204,F21)&gt;1," (+"&amp;(COUNTIF('İçerik Takvimi'!$A$5:$A$204,F21)-1)&amp;")",""),""))</f>
        <v>Hikaye Dizisi · Instagram</v>
      </c>
      <c r="G24" s="25" t="str">
        <f aca="false">IF(G21="","",IFERROR(INDEX('İçerik Takvimi'!$E$5:$E$204,MATCH(G21,'İçerik Takvimi'!$A$5:$A$204,0))&amp;" · "&amp;INDEX('İçerik Takvimi'!$C$5:$C$204,MATCH(G21,'İçerik Takvimi'!$A$5:$A$204,0))&amp;IF(COUNTIF('İçerik Takvimi'!$A$5:$A$204,G21)&gt;1," (+"&amp;(COUNTIF('İçerik Takvimi'!$A$5:$A$204,G21)-1)&amp;")",""),""))</f>
        <v>Carousel · Instagram</v>
      </c>
      <c r="H24" s="25" t="str">
        <f aca="false">IF(H21="","",IFERROR(INDEX('İçerik Takvimi'!$E$5:$E$204,MATCH(H21,'İçerik Takvimi'!$A$5:$A$204,0))&amp;" · "&amp;INDEX('İçerik Takvimi'!$C$5:$C$204,MATCH(H21,'İçerik Takvimi'!$A$5:$A$204,0))&amp;IF(COUNTIF('İçerik Takvimi'!$A$5:$A$204,H21)&gt;1," (+"&amp;(COUNTIF('İçerik Takvimi'!$A$5:$A$204,H21)-1)&amp;")",""),""))</f>
        <v>Video Klip · TikTok</v>
      </c>
    </row>
    <row r="25" customFormat="false" ht="18" hidden="false" customHeight="true" outlineLevel="0" collapsed="false">
      <c r="A25" s="15" t="str">
        <f aca="false">IF(AND(MONTH((GridStart+35))&lt;&gt;SelMonth,MONTH((GridStart+35)+6)&lt;&gt;SelMonth),"","Hafta "&amp;INT(((GridStart+35)+3-DATE(YEAR((GridStart+35)+3),1,1))/7)+1)</f>
        <v>Hafta 49</v>
      </c>
      <c r="B25" s="16" t="n">
        <f aca="false">IF(MONTH((GridStart+35))=SelMonth,(GridStart+35),"")</f>
        <v>46356</v>
      </c>
      <c r="C25" s="16" t="str">
        <f aca="false">IF(MONTH((GridStart+36))=SelMonth,(GridStart+36),"")</f>
        <v/>
      </c>
      <c r="D25" s="16" t="str">
        <f aca="false">IF(MONTH((GridStart+37))=SelMonth,(GridStart+37),"")</f>
        <v/>
      </c>
      <c r="E25" s="16" t="str">
        <f aca="false">IF(MONTH((GridStart+38))=SelMonth,(GridStart+38),"")</f>
        <v/>
      </c>
      <c r="F25" s="16" t="str">
        <f aca="false">IF(MONTH((GridStart+39))=SelMonth,(GridStart+39),"")</f>
        <v/>
      </c>
      <c r="G25" s="17" t="str">
        <f aca="false">IF(MONTH((GridStart+40))=SelMonth,(GridStart+40),"")</f>
        <v/>
      </c>
      <c r="H25" s="17" t="str">
        <f aca="false">IF(MONTH((GridStart+41))=SelMonth,(GridStart+41),"")</f>
        <v/>
      </c>
    </row>
    <row r="26" customFormat="false" ht="15" hidden="false" customHeight="true" outlineLevel="0" collapsed="false">
      <c r="A26" s="18" t="s">
        <v>132</v>
      </c>
      <c r="B26" s="19" t="str">
        <f aca="false">IF(B25="","",IFERROR(INDEX('İçerik Takvimi'!$D$5:$D$204,MATCH(B25,'İçerik Takvimi'!$A$5:$A$204,0)),""))</f>
        <v>Eğitici</v>
      </c>
      <c r="C26" s="19" t="str">
        <f aca="false">IF(C25="","",IFERROR(INDEX('İçerik Takvimi'!$D$5:$D$204,MATCH(C25,'İçerik Takvimi'!$A$5:$A$204,0)),""))</f>
        <v/>
      </c>
      <c r="D26" s="19" t="str">
        <f aca="false">IF(D25="","",IFERROR(INDEX('İçerik Takvimi'!$D$5:$D$204,MATCH(D25,'İçerik Takvimi'!$A$5:$A$204,0)),""))</f>
        <v/>
      </c>
      <c r="E26" s="19" t="str">
        <f aca="false">IF(E25="","",IFERROR(INDEX('İçerik Takvimi'!$D$5:$D$204,MATCH(E25,'İçerik Takvimi'!$A$5:$A$204,0)),""))</f>
        <v/>
      </c>
      <c r="F26" s="19" t="str">
        <f aca="false">IF(F25="","",IFERROR(INDEX('İçerik Takvimi'!$D$5:$D$204,MATCH(F25,'İçerik Takvimi'!$A$5:$A$204,0)),""))</f>
        <v/>
      </c>
      <c r="G26" s="20" t="str">
        <f aca="false">IF(G25="","",IFERROR(INDEX('İçerik Takvimi'!$D$5:$D$204,MATCH(G25,'İçerik Takvimi'!$A$5:$A$204,0)),""))</f>
        <v/>
      </c>
      <c r="H26" s="20" t="str">
        <f aca="false">IF(H25="","",IFERROR(INDEX('İçerik Takvimi'!$D$5:$D$204,MATCH(H25,'İçerik Takvimi'!$A$5:$A$204,0)),""))</f>
        <v/>
      </c>
    </row>
    <row r="27" customFormat="false" ht="55.5" hidden="false" customHeight="true" outlineLevel="0" collapsed="false">
      <c r="A27" s="18" t="s">
        <v>66</v>
      </c>
      <c r="B27" s="21" t="str">
        <f aca="false">IF(B25="","",IFERROR(INDEX('İçerik Takvimi'!$F$5:$F$204,MATCH(B25,'İçerik Takvimi'!$A$5:$A$204,0)),""))</f>
        <v>Aralık takvimine hazırlık: 5 adımlı kontrol #içeriktakvimi</v>
      </c>
      <c r="C27" s="21" t="str">
        <f aca="false">IF(C25="","",IFERROR(INDEX('İçerik Takvimi'!$F$5:$F$204,MATCH(C25,'İçerik Takvimi'!$A$5:$A$204,0)),""))</f>
        <v/>
      </c>
      <c r="D27" s="21" t="str">
        <f aca="false">IF(D25="","",IFERROR(INDEX('İçerik Takvimi'!$F$5:$F$204,MATCH(D25,'İçerik Takvimi'!$A$5:$A$204,0)),""))</f>
        <v/>
      </c>
      <c r="E27" s="21" t="str">
        <f aca="false">IF(E25="","",IFERROR(INDEX('İçerik Takvimi'!$F$5:$F$204,MATCH(E25,'İçerik Takvimi'!$A$5:$A$204,0)),""))</f>
        <v/>
      </c>
      <c r="F27" s="21" t="str">
        <f aca="false">IF(F25="","",IFERROR(INDEX('İçerik Takvimi'!$F$5:$F$204,MATCH(F25,'İçerik Takvimi'!$A$5:$A$204,0)),""))</f>
        <v/>
      </c>
      <c r="G27" s="22" t="str">
        <f aca="false">IF(G25="","",IFERROR(INDEX('İçerik Takvimi'!$F$5:$F$204,MATCH(G25,'İçerik Takvimi'!$A$5:$A$204,0)),""))</f>
        <v/>
      </c>
      <c r="H27" s="22" t="str">
        <f aca="false">IF(H25="","",IFERROR(INDEX('İçerik Takvimi'!$F$5:$F$204,MATCH(H25,'İçerik Takvimi'!$A$5:$A$204,0)),""))</f>
        <v/>
      </c>
    </row>
    <row r="28" customFormat="false" ht="27.75" hidden="false" customHeight="true" outlineLevel="0" collapsed="false">
      <c r="A28" s="23" t="s">
        <v>133</v>
      </c>
      <c r="B28" s="24" t="str">
        <f aca="false">IF(B25="","",IFERROR(INDEX('İçerik Takvimi'!$E$5:$E$204,MATCH(B25,'İçerik Takvimi'!$A$5:$A$204,0))&amp;" · "&amp;INDEX('İçerik Takvimi'!$C$5:$C$204,MATCH(B25,'İçerik Takvimi'!$A$5:$A$204,0))&amp;IF(COUNTIF('İçerik Takvimi'!$A$5:$A$204,B25)&gt;1," (+"&amp;(COUNTIF('İçerik Takvimi'!$A$5:$A$204,B25)-1)&amp;")",""),""))</f>
        <v>Carousel · LinkedIn</v>
      </c>
      <c r="C28" s="24" t="str">
        <f aca="false">IF(C25="","",IFERROR(INDEX('İçerik Takvimi'!$E$5:$E$204,MATCH(C25,'İçerik Takvimi'!$A$5:$A$204,0))&amp;" · "&amp;INDEX('İçerik Takvimi'!$C$5:$C$204,MATCH(C25,'İçerik Takvimi'!$A$5:$A$204,0))&amp;IF(COUNTIF('İçerik Takvimi'!$A$5:$A$204,C25)&gt;1," (+"&amp;(COUNTIF('İçerik Takvimi'!$A$5:$A$204,C25)-1)&amp;")",""),""))</f>
        <v/>
      </c>
      <c r="D28" s="24" t="str">
        <f aca="false">IF(D25="","",IFERROR(INDEX('İçerik Takvimi'!$E$5:$E$204,MATCH(D25,'İçerik Takvimi'!$A$5:$A$204,0))&amp;" · "&amp;INDEX('İçerik Takvimi'!$C$5:$C$204,MATCH(D25,'İçerik Takvimi'!$A$5:$A$204,0))&amp;IF(COUNTIF('İçerik Takvimi'!$A$5:$A$204,D25)&gt;1," (+"&amp;(COUNTIF('İçerik Takvimi'!$A$5:$A$204,D25)-1)&amp;")",""),""))</f>
        <v/>
      </c>
      <c r="E28" s="24" t="str">
        <f aca="false">IF(E25="","",IFERROR(INDEX('İçerik Takvimi'!$E$5:$E$204,MATCH(E25,'İçerik Takvimi'!$A$5:$A$204,0))&amp;" · "&amp;INDEX('İçerik Takvimi'!$C$5:$C$204,MATCH(E25,'İçerik Takvimi'!$A$5:$A$204,0))&amp;IF(COUNTIF('İçerik Takvimi'!$A$5:$A$204,E25)&gt;1," (+"&amp;(COUNTIF('İçerik Takvimi'!$A$5:$A$204,E25)-1)&amp;")",""),""))</f>
        <v/>
      </c>
      <c r="F28" s="24" t="str">
        <f aca="false">IF(F25="","",IFERROR(INDEX('İçerik Takvimi'!$E$5:$E$204,MATCH(F25,'İçerik Takvimi'!$A$5:$A$204,0))&amp;" · "&amp;INDEX('İçerik Takvimi'!$C$5:$C$204,MATCH(F25,'İçerik Takvimi'!$A$5:$A$204,0))&amp;IF(COUNTIF('İçerik Takvimi'!$A$5:$A$204,F25)&gt;1," (+"&amp;(COUNTIF('İçerik Takvimi'!$A$5:$A$204,F25)-1)&amp;")",""),""))</f>
        <v/>
      </c>
      <c r="G28" s="25" t="str">
        <f aca="false">IF(G25="","",IFERROR(INDEX('İçerik Takvimi'!$E$5:$E$204,MATCH(G25,'İçerik Takvimi'!$A$5:$A$204,0))&amp;" · "&amp;INDEX('İçerik Takvimi'!$C$5:$C$204,MATCH(G25,'İçerik Takvimi'!$A$5:$A$204,0))&amp;IF(COUNTIF('İçerik Takvimi'!$A$5:$A$204,G25)&gt;1," (+"&amp;(COUNTIF('İçerik Takvimi'!$A$5:$A$204,G25)-1)&amp;")",""),""))</f>
        <v/>
      </c>
      <c r="H28" s="25" t="str">
        <f aca="false">IF(H25="","",IFERROR(INDEX('İçerik Takvimi'!$E$5:$E$204,MATCH(H25,'İçerik Takvimi'!$A$5:$A$204,0))&amp;" · "&amp;INDEX('İçerik Takvimi'!$C$5:$C$204,MATCH(H25,'İçerik Takvimi'!$A$5:$A$204,0))&amp;IF(COUNTIF('İçerik Takvimi'!$A$5:$A$204,H25)&gt;1," (+"&amp;(COUNTIF('İçerik Takvimi'!$A$5:$A$204,H25)-1)&amp;")",""),""))</f>
        <v/>
      </c>
    </row>
    <row r="30" customFormat="false" ht="15" hidden="false" customHeight="false" outlineLevel="0" collapsed="false">
      <c r="A30" s="8" t="s">
        <v>121</v>
      </c>
    </row>
  </sheetData>
  <sheetProtection sheet="true"/>
  <conditionalFormatting sqref="B5:H8">
    <cfRule type="expression" priority="2" aboveAverage="0" equalAverage="0" bottom="0" percent="0" rank="0" text="" dxfId="17">
      <formula>B$5=""</formula>
    </cfRule>
    <cfRule type="expression" priority="3" aboveAverage="0" equalAverage="0" bottom="0" percent="0" rank="0" text="" dxfId="9">
      <formula>AND(B$6&lt;&gt;"",B$6=INDEX(Pillars,1))</formula>
    </cfRule>
    <cfRule type="expression" priority="4" aboveAverage="0" equalAverage="0" bottom="0" percent="0" rank="0" text="" dxfId="10">
      <formula>AND(B$6&lt;&gt;"",B$6=INDEX(Pillars,2))</formula>
    </cfRule>
    <cfRule type="expression" priority="5" aboveAverage="0" equalAverage="0" bottom="0" percent="0" rank="0" text="" dxfId="11">
      <formula>AND(B$6&lt;&gt;"",B$6=INDEX(Pillars,3))</formula>
    </cfRule>
    <cfRule type="expression" priority="6" aboveAverage="0" equalAverage="0" bottom="0" percent="0" rank="0" text="" dxfId="12">
      <formula>AND(B$6&lt;&gt;"",B$6=INDEX(Pillars,4))</formula>
    </cfRule>
  </conditionalFormatting>
  <conditionalFormatting sqref="B9:H12">
    <cfRule type="expression" priority="7" aboveAverage="0" equalAverage="0" bottom="0" percent="0" rank="0" text="" dxfId="17">
      <formula>B$9=""</formula>
    </cfRule>
    <cfRule type="expression" priority="8" aboveAverage="0" equalAverage="0" bottom="0" percent="0" rank="0" text="" dxfId="9">
      <formula>AND(B$10&lt;&gt;"",B$10=INDEX(Pillars,1))</formula>
    </cfRule>
    <cfRule type="expression" priority="9" aboveAverage="0" equalAverage="0" bottom="0" percent="0" rank="0" text="" dxfId="10">
      <formula>AND(B$10&lt;&gt;"",B$10=INDEX(Pillars,2))</formula>
    </cfRule>
    <cfRule type="expression" priority="10" aboveAverage="0" equalAverage="0" bottom="0" percent="0" rank="0" text="" dxfId="11">
      <formula>AND(B$10&lt;&gt;"",B$10=INDEX(Pillars,3))</formula>
    </cfRule>
    <cfRule type="expression" priority="11" aboveAverage="0" equalAverage="0" bottom="0" percent="0" rank="0" text="" dxfId="12">
      <formula>AND(B$10&lt;&gt;"",B$10=INDEX(Pillars,4))</formula>
    </cfRule>
  </conditionalFormatting>
  <conditionalFormatting sqref="B13:H16">
    <cfRule type="expression" priority="12" aboveAverage="0" equalAverage="0" bottom="0" percent="0" rank="0" text="" dxfId="17">
      <formula>B$13=""</formula>
    </cfRule>
    <cfRule type="expression" priority="13" aboveAverage="0" equalAverage="0" bottom="0" percent="0" rank="0" text="" dxfId="9">
      <formula>AND(B$14&lt;&gt;"",B$14=INDEX(Pillars,1))</formula>
    </cfRule>
    <cfRule type="expression" priority="14" aboveAverage="0" equalAverage="0" bottom="0" percent="0" rank="0" text="" dxfId="10">
      <formula>AND(B$14&lt;&gt;"",B$14=INDEX(Pillars,2))</formula>
    </cfRule>
    <cfRule type="expression" priority="15" aboveAverage="0" equalAverage="0" bottom="0" percent="0" rank="0" text="" dxfId="11">
      <formula>AND(B$14&lt;&gt;"",B$14=INDEX(Pillars,3))</formula>
    </cfRule>
    <cfRule type="expression" priority="16" aboveAverage="0" equalAverage="0" bottom="0" percent="0" rank="0" text="" dxfId="12">
      <formula>AND(B$14&lt;&gt;"",B$14=INDEX(Pillars,4))</formula>
    </cfRule>
  </conditionalFormatting>
  <conditionalFormatting sqref="B17:H20">
    <cfRule type="expression" priority="17" aboveAverage="0" equalAverage="0" bottom="0" percent="0" rank="0" text="" dxfId="17">
      <formula>B$17=""</formula>
    </cfRule>
    <cfRule type="expression" priority="18" aboveAverage="0" equalAverage="0" bottom="0" percent="0" rank="0" text="" dxfId="9">
      <formula>AND(B$18&lt;&gt;"",B$18=INDEX(Pillars,1))</formula>
    </cfRule>
    <cfRule type="expression" priority="19" aboveAverage="0" equalAverage="0" bottom="0" percent="0" rank="0" text="" dxfId="10">
      <formula>AND(B$18&lt;&gt;"",B$18=INDEX(Pillars,2))</formula>
    </cfRule>
    <cfRule type="expression" priority="20" aboveAverage="0" equalAverage="0" bottom="0" percent="0" rank="0" text="" dxfId="11">
      <formula>AND(B$18&lt;&gt;"",B$18=INDEX(Pillars,3))</formula>
    </cfRule>
    <cfRule type="expression" priority="21" aboveAverage="0" equalAverage="0" bottom="0" percent="0" rank="0" text="" dxfId="12">
      <formula>AND(B$18&lt;&gt;"",B$18=INDEX(Pillars,4))</formula>
    </cfRule>
  </conditionalFormatting>
  <conditionalFormatting sqref="B21:H24">
    <cfRule type="expression" priority="22" aboveAverage="0" equalAverage="0" bottom="0" percent="0" rank="0" text="" dxfId="17">
      <formula>B$21=""</formula>
    </cfRule>
    <cfRule type="expression" priority="23" aboveAverage="0" equalAverage="0" bottom="0" percent="0" rank="0" text="" dxfId="9">
      <formula>AND(B$22&lt;&gt;"",B$22=INDEX(Pillars,1))</formula>
    </cfRule>
    <cfRule type="expression" priority="24" aboveAverage="0" equalAverage="0" bottom="0" percent="0" rank="0" text="" dxfId="10">
      <formula>AND(B$22&lt;&gt;"",B$22=INDEX(Pillars,2))</formula>
    </cfRule>
    <cfRule type="expression" priority="25" aboveAverage="0" equalAverage="0" bottom="0" percent="0" rank="0" text="" dxfId="11">
      <formula>AND(B$22&lt;&gt;"",B$22=INDEX(Pillars,3))</formula>
    </cfRule>
    <cfRule type="expression" priority="26" aboveAverage="0" equalAverage="0" bottom="0" percent="0" rank="0" text="" dxfId="12">
      <formula>AND(B$22&lt;&gt;"",B$22=INDEX(Pillars,4))</formula>
    </cfRule>
  </conditionalFormatting>
  <conditionalFormatting sqref="B25:H28">
    <cfRule type="expression" priority="27" aboveAverage="0" equalAverage="0" bottom="0" percent="0" rank="0" text="" dxfId="17">
      <formula>B$25=""</formula>
    </cfRule>
    <cfRule type="expression" priority="28" aboveAverage="0" equalAverage="0" bottom="0" percent="0" rank="0" text="" dxfId="9">
      <formula>AND(B$26&lt;&gt;"",B$26=INDEX(Pillars,1))</formula>
    </cfRule>
    <cfRule type="expression" priority="29" aboveAverage="0" equalAverage="0" bottom="0" percent="0" rank="0" text="" dxfId="10">
      <formula>AND(B$26&lt;&gt;"",B$26=INDEX(Pillars,2))</formula>
    </cfRule>
    <cfRule type="expression" priority="30" aboveAverage="0" equalAverage="0" bottom="0" percent="0" rank="0" text="" dxfId="11">
      <formula>AND(B$26&lt;&gt;"",B$26=INDEX(Pillars,3))</formula>
    </cfRule>
    <cfRule type="expression" priority="31" aboveAverage="0" equalAverage="0" bottom="0" percent="0" rank="0" text="" dxfId="12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2"/>
    <col collapsed="false" customWidth="true" hidden="false" outlineLevel="0" max="4" min="4" style="0" width="42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 t="s">
        <v>134</v>
      </c>
    </row>
    <row r="2" customFormat="false" ht="15" hidden="false" customHeight="false" outlineLevel="0" collapsed="false">
      <c r="A2" s="2" t="s">
        <v>135</v>
      </c>
    </row>
    <row r="4" customFormat="false" ht="15" hidden="false" customHeight="false" outlineLevel="0" collapsed="false">
      <c r="A4" s="3" t="s">
        <v>136</v>
      </c>
      <c r="B4" s="3" t="s">
        <v>137</v>
      </c>
      <c r="C4" s="3" t="s">
        <v>138</v>
      </c>
      <c r="D4" s="3" t="s">
        <v>139</v>
      </c>
      <c r="E4" s="3" t="s">
        <v>140</v>
      </c>
    </row>
    <row r="5" customFormat="false" ht="31.5" hidden="false" customHeight="true" outlineLevel="0" collapsed="false">
      <c r="A5" s="7" t="s">
        <v>141</v>
      </c>
      <c r="B5" s="7" t="s">
        <v>12</v>
      </c>
      <c r="C5" s="7" t="s">
        <v>142</v>
      </c>
      <c r="D5" s="7" t="s">
        <v>143</v>
      </c>
      <c r="E5" s="7" t="s">
        <v>144</v>
      </c>
    </row>
    <row r="6" customFormat="false" ht="31.5" hidden="false" customHeight="true" outlineLevel="0" collapsed="false">
      <c r="A6" s="7" t="s">
        <v>141</v>
      </c>
      <c r="B6" s="7" t="s">
        <v>20</v>
      </c>
      <c r="C6" s="7" t="s">
        <v>145</v>
      </c>
      <c r="D6" s="7" t="s">
        <v>146</v>
      </c>
      <c r="E6" s="7" t="s">
        <v>147</v>
      </c>
    </row>
    <row r="7" customFormat="false" ht="31.5" hidden="false" customHeight="true" outlineLevel="0" collapsed="false">
      <c r="A7" s="7" t="s">
        <v>141</v>
      </c>
      <c r="B7" s="7" t="s">
        <v>27</v>
      </c>
      <c r="C7" s="7" t="s">
        <v>148</v>
      </c>
      <c r="D7" s="7" t="s">
        <v>149</v>
      </c>
      <c r="E7" s="7" t="s">
        <v>150</v>
      </c>
    </row>
    <row r="8" customFormat="false" ht="31.5" hidden="false" customHeight="true" outlineLevel="0" collapsed="false">
      <c r="A8" s="7" t="s">
        <v>141</v>
      </c>
      <c r="B8" s="7" t="s">
        <v>47</v>
      </c>
      <c r="C8" s="7" t="s">
        <v>151</v>
      </c>
      <c r="D8" s="7" t="s">
        <v>152</v>
      </c>
      <c r="E8" s="7" t="s">
        <v>153</v>
      </c>
    </row>
    <row r="9" customFormat="false" ht="31.5" hidden="false" customHeight="true" outlineLevel="0" collapsed="false">
      <c r="A9" s="26"/>
      <c r="B9" s="26"/>
      <c r="C9" s="26"/>
      <c r="D9" s="26"/>
      <c r="E9" s="26"/>
    </row>
    <row r="10" customFormat="false" ht="31.5" hidden="false" customHeight="true" outlineLevel="0" collapsed="false">
      <c r="A10" s="26"/>
      <c r="B10" s="26"/>
      <c r="C10" s="26"/>
      <c r="D10" s="26"/>
      <c r="E10" s="26"/>
    </row>
    <row r="11" customFormat="false" ht="31.5" hidden="false" customHeight="true" outlineLevel="0" collapsed="false">
      <c r="A11" s="26"/>
      <c r="B11" s="26"/>
      <c r="C11" s="26"/>
      <c r="D11" s="26"/>
      <c r="E11" s="26"/>
    </row>
    <row r="12" customFormat="false" ht="31.5" hidden="false" customHeight="true" outlineLevel="0" collapsed="false">
      <c r="A12" s="26"/>
      <c r="B12" s="26"/>
      <c r="C12" s="26"/>
      <c r="D12" s="26"/>
      <c r="E12" s="26"/>
    </row>
    <row r="13" customFormat="false" ht="31.5" hidden="false" customHeight="true" outlineLevel="0" collapsed="false">
      <c r="A13" s="26"/>
      <c r="B13" s="26"/>
      <c r="C13" s="26"/>
      <c r="D13" s="26"/>
      <c r="E13" s="26"/>
    </row>
    <row r="14" customFormat="false" ht="31.5" hidden="false" customHeight="true" outlineLevel="0" collapsed="false">
      <c r="A14" s="26"/>
      <c r="B14" s="26"/>
      <c r="C14" s="26"/>
      <c r="D14" s="26"/>
      <c r="E14" s="26"/>
    </row>
    <row r="16" customFormat="false" ht="15" hidden="false" customHeight="false" outlineLevel="0" collapsed="false">
      <c r="A16" s="8" t="s">
        <v>121</v>
      </c>
    </row>
  </sheetData>
  <dataValidations count="1">
    <dataValidation allowBlank="true" errorStyle="warning" operator="between" showDropDown="false" showErrorMessage="false" showInputMessage="false" sqref="B5:B14" type="list">
      <formula1>Channels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"Özet — "&amp;CHOOSE(SelMonth,"Ocak","Şubat","Mart","Nisan","Mayıs","Haziran","Temmuz","Ağustos","Eylül","Ekim","Kasım","Aralık")&amp;" "&amp;SelYear</f>
        <v>Özet — Kasım 2026</v>
      </c>
    </row>
    <row r="2" customFormat="false" ht="15" hidden="false" customHeight="false" outlineLevel="0" collapsed="false">
      <c r="A2" s="8" t="s">
        <v>121</v>
      </c>
    </row>
    <row r="4" customFormat="false" ht="15" hidden="false" customHeight="false" outlineLevel="0" collapsed="false">
      <c r="B4" s="27" t="s">
        <v>154</v>
      </c>
    </row>
    <row r="5" customFormat="false" ht="15" hidden="false" customHeight="false" outlineLevel="0" collapsed="false">
      <c r="B5" s="3" t="s">
        <v>5</v>
      </c>
      <c r="C5" s="3" t="s">
        <v>155</v>
      </c>
      <c r="D5" s="3" t="s">
        <v>156</v>
      </c>
      <c r="E5" s="3" t="s">
        <v>157</v>
      </c>
      <c r="F5" s="3" t="s">
        <v>158</v>
      </c>
    </row>
    <row r="6" customFormat="false" ht="15" hidden="false" customHeight="false" outlineLevel="0" collapsed="false">
      <c r="B6" s="28" t="str">
        <f aca="false">'Temalar ve Listeler'!B11</f>
        <v>Eğitici</v>
      </c>
      <c r="C6" s="29" t="n">
        <f aca="false">'Temalar ve Listeler'!C11</f>
        <v>0.4</v>
      </c>
      <c r="D6" s="30" t="n">
        <f aca="false">COUNTIFS('İçerik Takvimi'!$D$5:$D$204,B6,'İçerik Takvimi'!$A$5:$A$204,"&gt;="&amp;MonthStart,'İçerik Takvimi'!$A$5:$A$204,"&lt;="&amp;MonthEnd)</f>
        <v>12</v>
      </c>
      <c r="E6" s="29" t="n">
        <f aca="false">IF($D$10=0,"",D6/$D$10)</f>
        <v>0.4</v>
      </c>
      <c r="F6" s="31" t="n">
        <f aca="false">IF(E6="","",ROUND((E6-C6)*100,1))</f>
        <v>0</v>
      </c>
    </row>
    <row r="7" customFormat="false" ht="15" hidden="false" customHeight="false" outlineLevel="0" collapsed="false">
      <c r="B7" s="32" t="str">
        <f aca="false">'Temalar ve Listeler'!B12</f>
        <v>Etkileşim</v>
      </c>
      <c r="C7" s="29" t="n">
        <f aca="false">'Temalar ve Listeler'!C12</f>
        <v>0.266666666666667</v>
      </c>
      <c r="D7" s="30" t="n">
        <f aca="false">COUNTIFS('İçerik Takvimi'!$D$5:$D$204,B7,'İçerik Takvimi'!$A$5:$A$204,"&gt;="&amp;MonthStart,'İçerik Takvimi'!$A$5:$A$204,"&lt;="&amp;MonthEnd)</f>
        <v>8</v>
      </c>
      <c r="E7" s="29" t="n">
        <f aca="false">IF($D$10=0,"",D7/$D$10)</f>
        <v>0.266666666666667</v>
      </c>
      <c r="F7" s="31" t="n">
        <f aca="false">IF(E7="","",ROUND((E7-C7)*100,1))</f>
        <v>0</v>
      </c>
    </row>
    <row r="8" customFormat="false" ht="15" hidden="false" customHeight="false" outlineLevel="0" collapsed="false">
      <c r="B8" s="33" t="str">
        <f aca="false">'Temalar ve Listeler'!B13</f>
        <v>Satış</v>
      </c>
      <c r="C8" s="29" t="n">
        <f aca="false">'Temalar ve Listeler'!C13</f>
        <v>0.2</v>
      </c>
      <c r="D8" s="30" t="n">
        <f aca="false">COUNTIFS('İçerik Takvimi'!$D$5:$D$204,B8,'İçerik Takvimi'!$A$5:$A$204,"&gt;="&amp;MonthStart,'İçerik Takvimi'!$A$5:$A$204,"&lt;="&amp;MonthEnd)</f>
        <v>6</v>
      </c>
      <c r="E8" s="29" t="n">
        <f aca="false">IF($D$10=0,"",D8/$D$10)</f>
        <v>0.2</v>
      </c>
      <c r="F8" s="31" t="n">
        <f aca="false">IF(E8="","",ROUND((E8-C8)*100,1))</f>
        <v>0</v>
      </c>
    </row>
    <row r="9" customFormat="false" ht="15" hidden="false" customHeight="false" outlineLevel="0" collapsed="false">
      <c r="B9" s="34" t="str">
        <f aca="false">'Temalar ve Listeler'!B14</f>
        <v>Güven</v>
      </c>
      <c r="C9" s="29" t="n">
        <f aca="false">'Temalar ve Listeler'!C14</f>
        <v>0.133333333333333</v>
      </c>
      <c r="D9" s="30" t="n">
        <f aca="false">COUNTIFS('İçerik Takvimi'!$D$5:$D$204,B9,'İçerik Takvimi'!$A$5:$A$204,"&gt;="&amp;MonthStart,'İçerik Takvimi'!$A$5:$A$204,"&lt;="&amp;MonthEnd)</f>
        <v>4</v>
      </c>
      <c r="E9" s="29" t="n">
        <f aca="false">IF($D$10=0,"",D9/$D$10)</f>
        <v>0.133333333333333</v>
      </c>
      <c r="F9" s="31" t="n">
        <f aca="false">IF(E9="","",ROUND((E9-C9)*100,1))</f>
        <v>0</v>
      </c>
    </row>
    <row r="10" customFormat="false" ht="15" hidden="false" customHeight="false" outlineLevel="0" collapsed="false">
      <c r="B10" s="35" t="s">
        <v>159</v>
      </c>
      <c r="C10" s="36" t="n">
        <f aca="false">SUM(C6:C9)</f>
        <v>1</v>
      </c>
      <c r="D10" s="3" t="n">
        <f aca="false">SUM(D6:D9)</f>
        <v>30</v>
      </c>
      <c r="E10" s="36" t="n">
        <f aca="false">IF(D10=0,"",SUM(E6:E9))</f>
        <v>1</v>
      </c>
      <c r="F10" s="3"/>
    </row>
    <row r="12" customFormat="false" ht="15" hidden="false" customHeight="false" outlineLevel="0" collapsed="false">
      <c r="B12" s="27" t="s">
        <v>160</v>
      </c>
      <c r="D12" s="27" t="s">
        <v>161</v>
      </c>
    </row>
    <row r="13" customFormat="false" ht="15" hidden="false" customHeight="false" outlineLevel="0" collapsed="false">
      <c r="B13" s="3" t="s">
        <v>4</v>
      </c>
      <c r="C13" s="3" t="s">
        <v>162</v>
      </c>
      <c r="D13" s="3" t="s">
        <v>9</v>
      </c>
      <c r="E13" s="3" t="s">
        <v>162</v>
      </c>
    </row>
    <row r="14" customFormat="false" ht="15" hidden="false" customHeight="false" outlineLevel="0" collapsed="false">
      <c r="B14" s="37" t="str">
        <f aca="false">'Temalar ve Listeler'!C19</f>
        <v>Instagram</v>
      </c>
      <c r="C14" s="30" t="n">
        <f aca="false">COUNTIFS('İçerik Takvimi'!$C$5:$C$204,B14,'İçerik Takvimi'!$A$5:$A$204,"&gt;="&amp;MonthStart,'İçerik Takvimi'!$A$5:$A$204,"&lt;="&amp;MonthEnd)</f>
        <v>11</v>
      </c>
      <c r="D14" s="38" t="str">
        <f aca="false">'Temalar ve Listeler'!D19</f>
        <v>Fikir</v>
      </c>
      <c r="E14" s="30" t="n">
        <f aca="false">COUNTIFS('İçerik Takvimi'!$H$5:$H$204,D14,'İçerik Takvimi'!$A$5:$A$204,"&gt;="&amp;MonthStart,'İçerik Takvimi'!$A$5:$A$204,"&lt;="&amp;MonthEnd)</f>
        <v>17</v>
      </c>
    </row>
    <row r="15" customFormat="false" ht="15" hidden="false" customHeight="false" outlineLevel="0" collapsed="false">
      <c r="B15" s="37" t="str">
        <f aca="false">'Temalar ve Listeler'!C20</f>
        <v>LinkedIn</v>
      </c>
      <c r="C15" s="30" t="n">
        <f aca="false">COUNTIFS('İçerik Takvimi'!$C$5:$C$204,B15,'İçerik Takvimi'!$A$5:$A$204,"&gt;="&amp;MonthStart,'İçerik Takvimi'!$A$5:$A$204,"&lt;="&amp;MonthEnd)</f>
        <v>6</v>
      </c>
      <c r="D15" s="39" t="str">
        <f aca="false">'Temalar ve Listeler'!D20</f>
        <v>Yazılıyor</v>
      </c>
      <c r="E15" s="30" t="n">
        <f aca="false">COUNTIFS('İçerik Takvimi'!$H$5:$H$204,D15,'İçerik Takvimi'!$A$5:$A$204,"&gt;="&amp;MonthStart,'İçerik Takvimi'!$A$5:$A$204,"&lt;="&amp;MonthEnd)</f>
        <v>7</v>
      </c>
    </row>
    <row r="16" customFormat="false" ht="15" hidden="false" customHeight="false" outlineLevel="0" collapsed="false">
      <c r="B16" s="37" t="str">
        <f aca="false">'Temalar ve Listeler'!C21</f>
        <v>YouTube</v>
      </c>
      <c r="C16" s="30" t="n">
        <f aca="false">COUNTIFS('İçerik Takvimi'!$C$5:$C$204,B16,'İçerik Takvimi'!$A$5:$A$204,"&gt;="&amp;MonthStart,'İçerik Takvimi'!$A$5:$A$204,"&lt;="&amp;MonthEnd)</f>
        <v>3</v>
      </c>
      <c r="D16" s="33" t="str">
        <f aca="false">'Temalar ve Listeler'!D21</f>
        <v>Tasarımda</v>
      </c>
      <c r="E16" s="30" t="n">
        <f aca="false">COUNTIFS('İçerik Takvimi'!$H$5:$H$204,D16,'İçerik Takvimi'!$A$5:$A$204,"&gt;="&amp;MonthStart,'İçerik Takvimi'!$A$5:$A$204,"&lt;="&amp;MonthEnd)</f>
        <v>3</v>
      </c>
    </row>
    <row r="17" customFormat="false" ht="15" hidden="false" customHeight="false" outlineLevel="0" collapsed="false">
      <c r="B17" s="37" t="str">
        <f aca="false">'Temalar ve Listeler'!C22</f>
        <v>TikTok</v>
      </c>
      <c r="C17" s="30" t="n">
        <f aca="false">COUNTIFS('İçerik Takvimi'!$C$5:$C$204,B17,'İçerik Takvimi'!$A$5:$A$204,"&gt;="&amp;MonthStart,'İçerik Takvimi'!$A$5:$A$204,"&lt;="&amp;MonthEnd)</f>
        <v>3</v>
      </c>
      <c r="D17" s="40" t="str">
        <f aca="false">'Temalar ve Listeler'!D22</f>
        <v>Onaylandı</v>
      </c>
      <c r="E17" s="30" t="n">
        <f aca="false">COUNTIFS('İçerik Takvimi'!$H$5:$H$204,D17,'İçerik Takvimi'!$A$5:$A$204,"&gt;="&amp;MonthStart,'İçerik Takvimi'!$A$5:$A$204,"&lt;="&amp;MonthEnd)</f>
        <v>2</v>
      </c>
    </row>
    <row r="18" customFormat="false" ht="15" hidden="false" customHeight="false" outlineLevel="0" collapsed="false">
      <c r="B18" s="37" t="str">
        <f aca="false">'Temalar ve Listeler'!C23</f>
        <v>Facebook</v>
      </c>
      <c r="C18" s="30" t="n">
        <f aca="false">COUNTIFS('İçerik Takvimi'!$C$5:$C$204,B18,'İçerik Takvimi'!$A$5:$A$204,"&gt;="&amp;MonthStart,'İçerik Takvimi'!$A$5:$A$204,"&lt;="&amp;MonthEnd)</f>
        <v>3</v>
      </c>
      <c r="D18" s="32" t="str">
        <f aca="false">'Temalar ve Listeler'!D23</f>
        <v>Zamanlandı</v>
      </c>
      <c r="E18" s="30" t="n">
        <f aca="false">COUNTIFS('İçerik Takvimi'!$H$5:$H$204,D18,'İçerik Takvimi'!$A$5:$A$204,"&gt;="&amp;MonthStart,'İçerik Takvimi'!$A$5:$A$204,"&lt;="&amp;MonthEnd)</f>
        <v>1</v>
      </c>
    </row>
    <row r="19" customFormat="false" ht="15" hidden="false" customHeight="false" outlineLevel="0" collapsed="false">
      <c r="B19" s="37" t="str">
        <f aca="false">'Temalar ve Listeler'!C24</f>
        <v>Threads</v>
      </c>
      <c r="C19" s="30" t="n">
        <f aca="false">COUNTIFS('İçerik Takvimi'!$C$5:$C$204,B19,'İçerik Takvimi'!$A$5:$A$204,"&gt;="&amp;MonthStart,'İçerik Takvimi'!$A$5:$A$204,"&lt;="&amp;MonthEnd)</f>
        <v>4</v>
      </c>
      <c r="D19" s="41" t="str">
        <f aca="false">'Temalar ve Listeler'!D24</f>
        <v>Yayınlandı</v>
      </c>
      <c r="E19" s="30" t="n">
        <f aca="false">COUNTIFS('İçerik Takvimi'!$H$5:$H$204,D19,'İçerik Takvimi'!$A$5:$A$204,"&gt;="&amp;MonthStart,'İçerik Takvimi'!$A$5:$A$204,"&lt;="&amp;MonthEnd)</f>
        <v>0</v>
      </c>
    </row>
    <row r="20" customFormat="false" ht="15" hidden="false" customHeight="false" outlineLevel="0" collapsed="false">
      <c r="B20" s="35" t="s">
        <v>159</v>
      </c>
      <c r="C20" s="3" t="n">
        <f aca="false">SUM(C14:C19)</f>
        <v>30</v>
      </c>
      <c r="D20" s="35" t="s">
        <v>159</v>
      </c>
      <c r="E20" s="3" t="n">
        <f aca="false">SUM(E14:E19)</f>
        <v>30</v>
      </c>
    </row>
    <row r="22" customFormat="false" ht="15" hidden="false" customHeight="false" outlineLevel="0" collapsed="false">
      <c r="B22" s="27" t="s">
        <v>163</v>
      </c>
    </row>
    <row r="23" customFormat="false" ht="15" hidden="false" customHeight="true" outlineLevel="0" collapsed="false">
      <c r="B23" s="3" t="s">
        <v>164</v>
      </c>
      <c r="C23" s="3" t="s">
        <v>165</v>
      </c>
      <c r="D23" s="3"/>
      <c r="E23" s="3" t="s">
        <v>166</v>
      </c>
      <c r="F23" s="3"/>
    </row>
    <row r="24" customFormat="false" ht="31.5" hidden="false" customHeight="true" outlineLevel="0" collapsed="false">
      <c r="B24" s="42" t="s">
        <v>167</v>
      </c>
      <c r="C24" s="43" t="s">
        <v>168</v>
      </c>
      <c r="D24" s="43"/>
      <c r="E24" s="43" t="s">
        <v>169</v>
      </c>
      <c r="F24" s="43"/>
    </row>
    <row r="25" customFormat="false" ht="31.5" hidden="false" customHeight="true" outlineLevel="0" collapsed="false">
      <c r="B25" s="42" t="s">
        <v>170</v>
      </c>
      <c r="C25" s="43" t="s">
        <v>171</v>
      </c>
      <c r="D25" s="43"/>
      <c r="E25" s="43" t="s">
        <v>172</v>
      </c>
      <c r="F25" s="43"/>
    </row>
    <row r="26" customFormat="false" ht="31.5" hidden="false" customHeight="true" outlineLevel="0" collapsed="false">
      <c r="B26" s="42" t="s">
        <v>173</v>
      </c>
      <c r="C26" s="43" t="s">
        <v>174</v>
      </c>
      <c r="D26" s="43"/>
      <c r="E26" s="43" t="s">
        <v>175</v>
      </c>
      <c r="F26" s="43"/>
    </row>
    <row r="27" customFormat="false" ht="15" hidden="false" customHeight="false" outlineLevel="0" collapsed="false">
      <c r="B27" s="8" t="s">
        <v>176</v>
      </c>
    </row>
  </sheetData>
  <sheetProtection sheet="true"/>
  <mergeCells count="8">
    <mergeCell ref="C23:D23"/>
    <mergeCell ref="E23:F23"/>
    <mergeCell ref="C24:D24"/>
    <mergeCell ref="E24:F24"/>
    <mergeCell ref="C25:D25"/>
    <mergeCell ref="E25:F25"/>
    <mergeCell ref="C26:D26"/>
    <mergeCell ref="E26:F26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177</v>
      </c>
    </row>
    <row r="2" customFormat="false" ht="15" hidden="false" customHeight="false" outlineLevel="0" collapsed="false">
      <c r="A2" s="2" t="s">
        <v>178</v>
      </c>
    </row>
    <row r="4" customFormat="false" ht="15" hidden="false" customHeight="false" outlineLevel="0" collapsed="false">
      <c r="B4" s="44" t="s">
        <v>179</v>
      </c>
      <c r="C4" s="45" t="n">
        <v>11</v>
      </c>
    </row>
    <row r="5" customFormat="false" ht="15" hidden="false" customHeight="false" outlineLevel="0" collapsed="false">
      <c r="B5" s="44" t="s">
        <v>180</v>
      </c>
      <c r="C5" s="45" t="n">
        <v>2026</v>
      </c>
    </row>
    <row r="6" customFormat="false" ht="15" hidden="false" customHeight="false" outlineLevel="0" collapsed="false">
      <c r="B6" s="44" t="s">
        <v>181</v>
      </c>
      <c r="C6" s="46" t="n">
        <f aca="false">DATE(SelYear,SelMonth,1)</f>
        <v>46327</v>
      </c>
    </row>
    <row r="7" customFormat="false" ht="15" hidden="false" customHeight="false" outlineLevel="0" collapsed="false">
      <c r="B7" s="44" t="s">
        <v>182</v>
      </c>
      <c r="C7" s="46" t="n">
        <f aca="false">DATE(SelYear,SelMonth+1,0)</f>
        <v>46356</v>
      </c>
    </row>
    <row r="8" customFormat="false" ht="15" hidden="false" customHeight="false" outlineLevel="0" collapsed="false">
      <c r="B8" s="44" t="s">
        <v>183</v>
      </c>
      <c r="C8" s="46" t="n">
        <f aca="false">C6-WEEKDAY(C6,2)+1</f>
        <v>46321</v>
      </c>
    </row>
    <row r="10" customFormat="false" ht="15" hidden="false" customHeight="false" outlineLevel="0" collapsed="false">
      <c r="B10" s="3" t="s">
        <v>5</v>
      </c>
      <c r="C10" s="3" t="s">
        <v>184</v>
      </c>
      <c r="D10" s="3" t="s">
        <v>185</v>
      </c>
      <c r="E10" s="3" t="s">
        <v>186</v>
      </c>
    </row>
    <row r="11" customFormat="false" ht="31.5" hidden="false" customHeight="true" outlineLevel="0" collapsed="false">
      <c r="B11" s="47" t="s">
        <v>13</v>
      </c>
      <c r="C11" s="48" t="n">
        <v>0.4</v>
      </c>
      <c r="D11" s="49" t="s">
        <v>187</v>
      </c>
      <c r="E11" s="47" t="s">
        <v>188</v>
      </c>
    </row>
    <row r="12" customFormat="false" ht="31.5" hidden="false" customHeight="true" outlineLevel="0" collapsed="false">
      <c r="B12" s="47" t="s">
        <v>28</v>
      </c>
      <c r="C12" s="48" t="n">
        <v>0.266666666666667</v>
      </c>
      <c r="D12" s="50" t="s">
        <v>189</v>
      </c>
      <c r="E12" s="47" t="s">
        <v>190</v>
      </c>
    </row>
    <row r="13" customFormat="false" ht="31.5" hidden="false" customHeight="true" outlineLevel="0" collapsed="false">
      <c r="B13" s="47" t="s">
        <v>40</v>
      </c>
      <c r="C13" s="48" t="n">
        <v>0.2</v>
      </c>
      <c r="D13" s="51" t="s">
        <v>191</v>
      </c>
      <c r="E13" s="47" t="s">
        <v>192</v>
      </c>
    </row>
    <row r="14" customFormat="false" ht="31.5" hidden="false" customHeight="true" outlineLevel="0" collapsed="false">
      <c r="B14" s="47" t="s">
        <v>48</v>
      </c>
      <c r="C14" s="48" t="n">
        <v>0.133333333333333</v>
      </c>
      <c r="D14" s="52" t="s">
        <v>193</v>
      </c>
      <c r="E14" s="47" t="s">
        <v>194</v>
      </c>
    </row>
    <row r="15" customFormat="false" ht="15" hidden="false" customHeight="false" outlineLevel="0" collapsed="false">
      <c r="B15" s="44" t="s">
        <v>159</v>
      </c>
      <c r="C15" s="36" t="n">
        <f aca="false">SUM(C11:C14)</f>
        <v>1</v>
      </c>
    </row>
    <row r="16" customFormat="false" ht="15" hidden="false" customHeight="false" outlineLevel="0" collapsed="false">
      <c r="B16" s="8" t="s">
        <v>195</v>
      </c>
    </row>
    <row r="18" customFormat="false" ht="15" hidden="false" customHeight="false" outlineLevel="0" collapsed="false">
      <c r="B18" s="3" t="s">
        <v>6</v>
      </c>
      <c r="C18" s="3" t="s">
        <v>4</v>
      </c>
      <c r="D18" s="3" t="s">
        <v>9</v>
      </c>
    </row>
    <row r="19" customFormat="false" ht="15" hidden="false" customHeight="false" outlineLevel="0" collapsed="false">
      <c r="B19" s="47" t="s">
        <v>41</v>
      </c>
      <c r="C19" s="47" t="s">
        <v>20</v>
      </c>
      <c r="D19" s="47" t="s">
        <v>52</v>
      </c>
    </row>
    <row r="20" customFormat="false" ht="15" hidden="false" customHeight="false" outlineLevel="0" collapsed="false">
      <c r="B20" s="47" t="s">
        <v>14</v>
      </c>
      <c r="C20" s="47" t="s">
        <v>12</v>
      </c>
      <c r="D20" s="47" t="s">
        <v>44</v>
      </c>
    </row>
    <row r="21" customFormat="false" ht="15" hidden="false" customHeight="false" outlineLevel="0" collapsed="false">
      <c r="B21" s="47" t="s">
        <v>21</v>
      </c>
      <c r="C21" s="47" t="s">
        <v>33</v>
      </c>
      <c r="D21" s="47" t="s">
        <v>37</v>
      </c>
    </row>
    <row r="22" customFormat="false" ht="15" hidden="false" customHeight="false" outlineLevel="0" collapsed="false">
      <c r="B22" s="47" t="s">
        <v>66</v>
      </c>
      <c r="C22" s="47" t="s">
        <v>47</v>
      </c>
      <c r="D22" s="47" t="s">
        <v>17</v>
      </c>
    </row>
    <row r="23" customFormat="false" ht="15" hidden="false" customHeight="false" outlineLevel="0" collapsed="false">
      <c r="B23" s="47" t="s">
        <v>29</v>
      </c>
      <c r="C23" s="47" t="s">
        <v>75</v>
      </c>
      <c r="D23" s="47" t="s">
        <v>24</v>
      </c>
    </row>
    <row r="24" customFormat="false" ht="15" hidden="false" customHeight="false" outlineLevel="0" collapsed="false">
      <c r="B24" s="47" t="s">
        <v>34</v>
      </c>
      <c r="C24" s="47" t="s">
        <v>27</v>
      </c>
      <c r="D24" s="47" t="s">
        <v>196</v>
      </c>
    </row>
    <row r="25" customFormat="false" ht="15" hidden="false" customHeight="false" outlineLevel="0" collapsed="false">
      <c r="B25" s="47" t="s">
        <v>49</v>
      </c>
    </row>
    <row r="26" customFormat="false" ht="15" hidden="false" customHeight="false" outlineLevel="0" collapsed="false">
      <c r="B26" s="47" t="s">
        <v>54</v>
      </c>
    </row>
    <row r="27" customFormat="false" ht="15" hidden="false" customHeight="false" outlineLevel="0" collapsed="false">
      <c r="B27" s="8" t="s">
        <v>197</v>
      </c>
    </row>
    <row r="29" customFormat="false" ht="15" hidden="false" customHeight="false" outlineLevel="0" collapsed="false">
      <c r="B29" s="8" t="s">
        <v>121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2026-10-24T11:24:17Z</dcterms:created>
  <dc:creator>openpyxl</dc:creator>
  <dc:description/>
  <dc:language>vi-VN</dc:language>
  <cp:lastModifiedBy/>
  <dcterms:modified xsi:type="dcterms:W3CDTF">2026-10-24T11:24:17Z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