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ööajatabel" sheetId="1" state="visible" r:id="rId3"/>
    <sheet name="Kuukokkuvõte" sheetId="2" state="visible" r:id="rId4"/>
  </sheets>
  <definedNames>
    <definedName function="false" hidden="false" localSheetId="1" name="_xlnm.Print_Area" vbProcedure="false">Kuukokkuvõte!$A$1:$L$22</definedName>
    <definedName function="false" hidden="false" localSheetId="0" name="_xlnm.Print_Area" vbProcedure="false">Tööajatabel!$A$1:$N$87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<sst xmlns="http://schemas.openxmlformats.org/spreadsheetml/2006/main" count="193" uniqueCount="76">
  <si>
    <t xml:space="preserve">Tööajatabel – töötatud aeg vahetuste kaupa</t>
  </si>
  <si>
    <t xml:space="preserve">Hüpoteetiline näide — orova.vn</t>
  </si>
  <si>
    <t xml:space="preserve">Kuu (1. päev):</t>
  </si>
  <si>
    <t xml:space="preserve">Riigipühad (tööpäeval):</t>
  </si>
  <si>
    <t xml:space="preserve">Tööandja:</t>
  </si>
  <si>
    <t xml:space="preserve">Näidis OÜ</t>
  </si>
  <si>
    <t xml:space="preserve">Pühade-eelne päev (−3 h, TLS § 53):</t>
  </si>
  <si>
    <t xml:space="preserve">Päevanorm (h):</t>
  </si>
  <si>
    <t xml:space="preserve">TLS § 43</t>
  </si>
  <si>
    <t xml:space="preserve">Kuu tööpäevad:</t>
  </si>
  <si>
    <t xml:space="preserve">Min. puhkeaeg (h):</t>
  </si>
  <si>
    <t xml:space="preserve">TLS § 51</t>
  </si>
  <si>
    <t xml:space="preserve">Kuu normtunnid (h):</t>
  </si>
  <si>
    <t xml:space="preserve">Kollane = sisestage; hall = arvutatakse (lukus, ilma paroolita).</t>
  </si>
  <si>
    <t xml:space="preserve">Kuupäev</t>
  </si>
  <si>
    <t xml:space="preserve">Päev</t>
  </si>
  <si>
    <t xml:space="preserve">Töötaja</t>
  </si>
  <si>
    <t xml:space="preserve">Vahetuse tüüp</t>
  </si>
  <si>
    <t xml:space="preserve">Algus</t>
  </si>
  <si>
    <t xml:space="preserve">Lõpp</t>
  </si>
  <si>
    <t xml:space="preserve">Vaheaeg
(min)</t>
  </si>
  <si>
    <t xml:space="preserve">Graafiku-
järgne aeg (h)</t>
  </si>
  <si>
    <t xml:space="preserve">Töötatud
aeg (h)</t>
  </si>
  <si>
    <t xml:space="preserve">Ületunnid
(h)</t>
  </si>
  <si>
    <t xml:space="preserve">Öötunnid
22–06 (h)</t>
  </si>
  <si>
    <t xml:space="preserve">Lisatasu
kordaja</t>
  </si>
  <si>
    <t xml:space="preserve">Puhkeaeg eelm.
vahetusest (h)</t>
  </si>
  <si>
    <t xml:space="preserve">Märkus</t>
  </si>
  <si>
    <t xml:space="preserve">Kadri Tamm</t>
  </si>
  <si>
    <t xml:space="preserve">Päevane</t>
  </si>
  <si>
    <t xml:space="preserve">Õhtune</t>
  </si>
  <si>
    <t xml:space="preserve">Puhkeaeg 9,5 h – alla 11 h (TLS § 51), vahetus vahetati töötaja palvel</t>
  </si>
  <si>
    <t xml:space="preserve">Päevane + ületunnid</t>
  </si>
  <si>
    <t xml:space="preserve">Ületunnid 2 h kokku lepitud (inventuur)</t>
  </si>
  <si>
    <t xml:space="preserve">Pühade-eelne päev</t>
  </si>
  <si>
    <t xml:space="preserve">Lühendatud 3 h (TLS § 53)</t>
  </si>
  <si>
    <t xml:space="preserve">Kuu kokku — Kadri Tamm</t>
  </si>
  <si>
    <t xml:space="preserve">Marko Kask</t>
  </si>
  <si>
    <t xml:space="preserve">Öövahetus</t>
  </si>
  <si>
    <t xml:space="preserve">Riigipüha</t>
  </si>
  <si>
    <t xml:space="preserve">Iseseisvuspäev – töö graafiku järgi, vaba päev 25.02</t>
  </si>
  <si>
    <t xml:space="preserve">Kuu kokku — Marko Kask</t>
  </si>
  <si>
    <t xml:space="preserve">Liis Saar</t>
  </si>
  <si>
    <t xml:space="preserve">Puudumine</t>
  </si>
  <si>
    <t xml:space="preserve">Haigusleht</t>
  </si>
  <si>
    <t xml:space="preserve">Ületunnid 1,5 h kokku lepitud</t>
  </si>
  <si>
    <t xml:space="preserve">Unustatud väljalogimine parandatud 17:30-ks, kinnitas juht 19.02</t>
  </si>
  <si>
    <t xml:space="preserve">Kuu kokku — Liis Saar</t>
  </si>
  <si>
    <t xml:space="preserve">Tühjad read uute kannete jaoks (valemid on sees)</t>
  </si>
  <si>
    <t xml:space="preserve">Töötatud aeg = MOD(lõpp − algus; 1) × 24 − vaheaeg / 60. Üle südaöö vahetus arvutatakse õigesti (24:00 kirjutage 00:00).</t>
  </si>
  <si>
    <t xml:space="preserve">Ületunnid = MAX(0; töötatud aeg − graafikujärgne aeg). Pühade-eelsel päeval on graafikujärgne aeg 3 h lühem (TLS § 53).</t>
  </si>
  <si>
    <t xml:space="preserve">Öötunnid = vahetuse osa vahemikus 22:00–06:00 (vaheaega maha ei arvata).</t>
  </si>
  <si>
    <t xml:space="preserve">Lisatasu kordaja: kollane lahter jääb tühjaks, kuni määr tuleneb seadusest, kollektiiv- või töölepingust.</t>
  </si>
  <si>
    <t xml:space="preserve">Puhkeaeg eelmisest vahetusest = sama töötaja eelmise vahetuse lõpust selle vahetuse alguseni; alla C5 tunni on punane (TLS § 51).</t>
  </si>
  <si>
    <t xml:space="preserve">Näide (Kadri Tamm, veebruar 2027): 19 tööpäeva (24.02 on riigipüha) × 8 h − 3 h (23.02) = 149 h.</t>
  </si>
  <si>
    <t xml:space="preserve">Ärge muutke vana kellaaega vaikselt – kirjutage märkusesse põhjus ja kes kinnitas. Fail arvestab ainult tunde; palk ja maksud arvutatakse palgaprogrammis. Kontrollige kehtivat TLS-i Riigi Teatajast.</t>
  </si>
  <si>
    <t xml:space="preserve">Kuukokkuvõte – töötajate kaupa</t>
  </si>
  <si>
    <t xml:space="preserve">Kuu:</t>
  </si>
  <si>
    <t xml:space="preserve">muudetakse lehel «Tööajatabel»</t>
  </si>
  <si>
    <t xml:space="preserve">Tööpäevad</t>
  </si>
  <si>
    <t xml:space="preserve">Norm-
tunnid (h)</t>
  </si>
  <si>
    <t xml:space="preserve">Töötatud
tunnid (h)</t>
  </si>
  <si>
    <t xml:space="preserve">Öötunnid
(h)</t>
  </si>
  <si>
    <t xml:space="preserve">Riigipühal
töötatud (h)</t>
  </si>
  <si>
    <t xml:space="preserve">Puhkeaeg
&lt; 11 h (vahetusi)</t>
  </si>
  <si>
    <t xml:space="preserve">Puudumised
(päeva)</t>
  </si>
  <si>
    <t xml:space="preserve">Kontroll
(leht 1)</t>
  </si>
  <si>
    <t xml:space="preserve">Kinnitas</t>
  </si>
  <si>
    <t xml:space="preserve">Kokku</t>
  </si>
  <si>
    <t xml:space="preserve">Kontroll: töötatud tunnid lehel «Tööajatabel»</t>
  </si>
  <si>
    <t xml:space="preserve">Normtunnid = kuu tööpäevad × päevanorm − 3 h iga tööpäevale langeva pühade-eelse päeva eest (TLS § 53); osalise koormusega töötajal korrutage koormusega.</t>
  </si>
  <si>
    <t xml:space="preserve">Töötatud tunnid, ületunnid ja öötunnid liidetakse lehelt «Tööajatabel» töötaja nime järgi.</t>
  </si>
  <si>
    <t xml:space="preserve">Kontroll võrdleb iga töötaja summat lehe «Tööajatabel» reaga «Kuu kokku — nimi»; «ERINEB» tähendab, et mõni rida on kirjutatud vale nimega või kokkuvõtterea alt välja.</t>
  </si>
  <si>
    <t xml:space="preserve">Summeeritud tööaja korral selguvad ületunnid alles arvestusperioodi lõpus – liitke kuude kokkuvõtted kokku.</t>
  </si>
  <si>
    <t xml:space="preserve">Fail arvestab ainult tunde. Palk, lisatasud ja maksud arvutatakse palgaprogrammis.</t>
  </si>
  <si>
    <t xml:space="preserve">Hüpoteetiline näide: nimed ja vahetused on väljamõeldud.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</si>
</sst>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@"/>
    <numFmt numFmtId="167" formatCode="0"/>
    <numFmt numFmtId="168" formatCode="0.00"/>
    <numFmt numFmtId="169" formatCode="hh\:mm"/>
  </numFmts>
  <fonts count="12">
    <font>
      <sz val="11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name val="Arial"/>
      <family val="0"/>
      <charset val="1"/>
    </font>
    <font>
      <i val="true"/>
      <sz val="9"/>
      <color rgb="FF7F7F7F"/>
      <name val="Arial"/>
      <family val="0"/>
      <charset val="1"/>
    </font>
    <font>
      <sz val="9"/>
      <name val="Arial"/>
      <family val="0"/>
      <charset val="1"/>
    </font>
    <font>
      <sz val="10"/>
      <name val="Arial"/>
      <family val="0"/>
      <charset val="1"/>
    </font>
    <font>
      <i val="true"/>
      <sz val="9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F3F4F6"/>
        <bgColor rgb="FFEEF2F7"/>
      </patternFill>
    </fill>
    <fill>
      <patternFill patternType="solid">
        <fgColor rgb="FFEAECEF"/>
        <bgColor rgb="FFEEF2F7"/>
      </patternFill>
    </fill>
    <fill>
      <patternFill patternType="solid">
        <fgColor rgb="FFDDE3EA"/>
        <bgColor rgb="FFD9DDE3"/>
      </patternFill>
    </fill>
    <fill>
      <patternFill patternType="solid">
        <fgColor rgb="FFFFF2A8"/>
        <bgColor rgb="FFFFFBEA"/>
      </patternFill>
    </fill>
    <fill>
      <patternFill patternType="solid">
        <fgColor rgb="FFEEF2F7"/>
        <bgColor rgb="FFF3F4F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medium">
        <color rgb="FF595959"/>
      </bottom>
      <diagonal/>
    </border>
    <border diagonalUp="false" diagonalDown="false">
      <left style="thin">
        <color rgb="FFA6A6A6"/>
      </left>
      <right style="thin">
        <color rgb="FFA6A6A6"/>
      </right>
      <top style="medium">
        <color rgb="FF595959"/>
      </top>
      <bottom style="medium">
        <color rgb="FF59595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3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6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9C0006"/>
        <sz val="10"/>
      </font>
      <fill>
        <patternFill>
          <bgColor rgb="FFFBE3E4"/>
        </patternFill>
      </fill>
    </dxf>
    <dxf>
      <font>
        <name val="Arial"/>
        <charset val="1"/>
        <family val="0"/>
        <b val="1"/>
        <color rgb="FF9C0006"/>
        <sz val="10"/>
      </font>
    </dxf>
    <dxf>
      <fill>
        <patternFill>
          <bgColor rgb="FFD9DDE3"/>
        </patternFill>
      </fill>
    </dxf>
    <dxf>
      <font>
        <name val="Arial"/>
        <charset val="1"/>
        <family val="0"/>
        <b val="1"/>
        <color rgb="FF1E6B34"/>
        <sz val="10"/>
      </font>
    </dxf>
    <dxf>
      <fill>
        <patternFill>
          <bgColor rgb="FFFFF2A8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1E6B34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DDE3EA"/>
      <rgbColor rgb="FFFFF2A8"/>
      <rgbColor rgb="FF99CCFF"/>
      <rgbColor rgb="FFFF99CC"/>
      <rgbColor rgb="FFCC99FF"/>
      <rgbColor rgb="FFFBE3E4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51"/>
    <col collapsed="false" customWidth="true" hidden="false" outlineLevel="0" max="2" min="2" style="0" width="4.5"/>
    <col collapsed="false" customWidth="true" hidden="false" outlineLevel="0" max="3" min="3" style="0" width="12"/>
    <col collapsed="false" customWidth="true" hidden="false" outlineLevel="0" max="4" min="4" style="0" width="17"/>
    <col collapsed="false" customWidth="true" hidden="false" outlineLevel="0" max="6" min="5" style="0" width="6.51"/>
    <col collapsed="false" customWidth="true" hidden="false" outlineLevel="0" max="7" min="7" style="0" width="7"/>
    <col collapsed="false" customWidth="true" hidden="false" outlineLevel="0" max="8" min="8" style="0" width="9.51"/>
    <col collapsed="false" customWidth="true" hidden="false" outlineLevel="0" max="9" min="9" style="0" width="8.5"/>
    <col collapsed="false" customWidth="true" hidden="false" outlineLevel="0" max="11" min="10" style="0" width="11"/>
    <col collapsed="false" customWidth="true" hidden="false" outlineLevel="0" max="12" min="12" style="0" width="9"/>
    <col collapsed="false" customWidth="true" hidden="false" outlineLevel="0" max="13" min="13" style="0" width="12"/>
    <col collapsed="false" customWidth="true" hidden="false" outlineLevel="0" max="14" min="14" style="0" width="50"/>
  </cols>
  <sheetData>
    <row r="1" customFormat="false" ht="17.35" hidden="false" customHeight="false" outlineLevel="0" collapsed="false">
      <c r="A1" s="1" t="s">
        <v>0</v>
      </c>
      <c r="K1" s="2" t="s">
        <v>1</v>
      </c>
    </row>
    <row r="2" customFormat="false" ht="15" hidden="false" customHeight="false" outlineLevel="0" collapsed="false">
      <c r="A2" s="3" t="s">
        <v>2</v>
      </c>
      <c r="B2" s="3"/>
      <c r="C2" s="4" t="n">
        <v>46419</v>
      </c>
      <c r="D2" s="5" t="n">
        <f aca="false">EOMONTH(C2,0)</f>
        <v>46446</v>
      </c>
      <c r="F2" s="6" t="s">
        <v>3</v>
      </c>
      <c r="G2" s="6"/>
      <c r="H2" s="6"/>
      <c r="I2" s="6"/>
      <c r="J2" s="7" t="n">
        <v>46442</v>
      </c>
      <c r="K2" s="7"/>
    </row>
    <row r="3" customFormat="false" ht="15" hidden="false" customHeight="false" outlineLevel="0" collapsed="false">
      <c r="A3" s="3" t="s">
        <v>4</v>
      </c>
      <c r="B3" s="3"/>
      <c r="C3" s="8" t="s">
        <v>5</v>
      </c>
      <c r="F3" s="6" t="s">
        <v>6</v>
      </c>
      <c r="G3" s="6"/>
      <c r="H3" s="6"/>
      <c r="I3" s="6"/>
      <c r="J3" s="7" t="n">
        <v>46441</v>
      </c>
      <c r="K3" s="7"/>
    </row>
    <row r="4" customFormat="false" ht="15" hidden="false" customHeight="false" outlineLevel="0" collapsed="false">
      <c r="A4" s="3" t="s">
        <v>7</v>
      </c>
      <c r="B4" s="3"/>
      <c r="C4" s="9" t="n">
        <v>8</v>
      </c>
      <c r="D4" s="10" t="s">
        <v>8</v>
      </c>
      <c r="F4" s="6" t="s">
        <v>9</v>
      </c>
      <c r="G4" s="6"/>
      <c r="H4" s="6"/>
      <c r="I4" s="6"/>
      <c r="J4" s="11" t="n">
        <f aca="false">NETWORKDAYS(C2,D2,J2:K2)</f>
        <v>19</v>
      </c>
    </row>
    <row r="5" customFormat="false" ht="15" hidden="false" customHeight="false" outlineLevel="0" collapsed="false">
      <c r="A5" s="3" t="s">
        <v>10</v>
      </c>
      <c r="B5" s="3"/>
      <c r="C5" s="9" t="n">
        <v>11</v>
      </c>
      <c r="D5" s="10" t="s">
        <v>11</v>
      </c>
      <c r="F5" s="6" t="s">
        <v>12</v>
      </c>
      <c r="G5" s="6"/>
      <c r="H5" s="6"/>
      <c r="I5" s="6"/>
      <c r="J5" s="12" t="n">
        <f aca="false">J4*C4-3*SUMPRODUCT((J3:K3&lt;&gt;"")*(WEEKDAY(J3:K3,2)&lt;6))</f>
        <v>149</v>
      </c>
      <c r="L5" s="13" t="str">
        <f aca="false">J4&amp;" × "&amp;C4&amp;" − "&amp;(J4*C4-J5)&amp;" = "&amp;J5&amp;" h"</f>
        <v>19 × 8 − 3 = 149 h</v>
      </c>
    </row>
    <row r="6" customFormat="false" ht="15" hidden="false" customHeight="false" outlineLevel="0" collapsed="false">
      <c r="A6" s="10" t="s">
        <v>13</v>
      </c>
    </row>
    <row r="8" customFormat="false" ht="33.75" hidden="false" customHeight="true" outlineLevel="0" collapsed="false">
      <c r="A8" s="14" t="s">
        <v>14</v>
      </c>
      <c r="B8" s="15" t="s">
        <v>15</v>
      </c>
      <c r="C8" s="14" t="s">
        <v>16</v>
      </c>
      <c r="D8" s="14" t="s">
        <v>17</v>
      </c>
      <c r="E8" s="14" t="s">
        <v>18</v>
      </c>
      <c r="F8" s="14" t="s">
        <v>19</v>
      </c>
      <c r="G8" s="14" t="s">
        <v>20</v>
      </c>
      <c r="H8" s="14" t="s">
        <v>21</v>
      </c>
      <c r="I8" s="15" t="s">
        <v>22</v>
      </c>
      <c r="J8" s="15" t="s">
        <v>23</v>
      </c>
      <c r="K8" s="15" t="s">
        <v>24</v>
      </c>
      <c r="L8" s="14" t="s">
        <v>25</v>
      </c>
      <c r="M8" s="15" t="s">
        <v>26</v>
      </c>
      <c r="N8" s="14" t="s">
        <v>27</v>
      </c>
    </row>
    <row r="9" customFormat="false" ht="15" hidden="false" customHeight="false" outlineLevel="0" collapsed="false">
      <c r="A9" s="16" t="n">
        <v>46419</v>
      </c>
      <c r="B9" s="17" t="str">
        <f aca="false">IF(A9="","",CHOOSE(WEEKDAY(A9),"P","E","T","K","N","R","L"))</f>
        <v>E</v>
      </c>
      <c r="C9" s="18" t="s">
        <v>28</v>
      </c>
      <c r="D9" s="18" t="s">
        <v>29</v>
      </c>
      <c r="E9" s="19" t="n">
        <v>0.333333333333333</v>
      </c>
      <c r="F9" s="19" t="n">
        <v>0.6875</v>
      </c>
      <c r="G9" s="20" t="n">
        <v>30</v>
      </c>
      <c r="H9" s="21" t="n">
        <v>8</v>
      </c>
      <c r="I9" s="22" t="n">
        <f aca="false">IF(OR(E9="",F9=""),"",ROUND(MOD(F9-E9,1)*24-N(G9)/60,2))</f>
        <v>8</v>
      </c>
      <c r="J9" s="23" t="n">
        <f aca="false">IF(OR(I9="",H9=""),"",ROUND(MAX(0,I9-H9),2))</f>
        <v>0</v>
      </c>
      <c r="K9" s="23" t="n">
        <f aca="false">IF(OR(E9="",F9=""),"",ROUND(24*(MAX(0,MIN((E9+MOD(F9-E9,1)),6/24)-E9)+MAX(0,MIN((E9+MOD(F9-E9,1)),30/24)-MAX(E9,22/24))),2))</f>
        <v>0</v>
      </c>
      <c r="L9" s="24"/>
      <c r="M9" s="23" t="str">
        <f aca="false">IF(OR(C9="",C9&lt;&gt;C8,E9="",E8="",F8=""),"",ROUND(((A9+E9)-(A8+E8+MOD(F8-E8,1)))*24,2))</f>
        <v/>
      </c>
      <c r="N9" s="18"/>
    </row>
    <row r="10" customFormat="false" ht="15" hidden="false" customHeight="false" outlineLevel="0" collapsed="false">
      <c r="A10" s="16" t="n">
        <v>46420</v>
      </c>
      <c r="B10" s="17" t="str">
        <f aca="false">IF(A10="","",CHOOSE(WEEKDAY(A10),"P","E","T","K","N","R","L"))</f>
        <v>T</v>
      </c>
      <c r="C10" s="18" t="s">
        <v>28</v>
      </c>
      <c r="D10" s="18" t="s">
        <v>30</v>
      </c>
      <c r="E10" s="19" t="n">
        <v>0.583333333333333</v>
      </c>
      <c r="F10" s="19" t="n">
        <v>0.9375</v>
      </c>
      <c r="G10" s="20" t="n">
        <v>30</v>
      </c>
      <c r="H10" s="21" t="n">
        <v>8</v>
      </c>
      <c r="I10" s="22" t="n">
        <f aca="false">IF(OR(E10="",F10=""),"",ROUND(MOD(F10-E10,1)*24-N(G10)/60,2))</f>
        <v>8</v>
      </c>
      <c r="J10" s="23" t="n">
        <f aca="false">IF(OR(I10="",H10=""),"",ROUND(MAX(0,I10-H10),2))</f>
        <v>0</v>
      </c>
      <c r="K10" s="23" t="n">
        <f aca="false">IF(OR(E10="",F10=""),"",ROUND(24*(MAX(0,MIN((E10+MOD(F10-E10,1)),6/24)-E10)+MAX(0,MIN((E10+MOD(F10-E10,1)),30/24)-MAX(E10,22/24))),2))</f>
        <v>0.5</v>
      </c>
      <c r="L10" s="24"/>
      <c r="M10" s="23" t="n">
        <f aca="false">IF(OR(C10="",C10&lt;&gt;C9,E10="",E9="",F9=""),"",ROUND(((A10+E10)-(A9+E9+MOD(F9-E9,1)))*24,2))</f>
        <v>21.5</v>
      </c>
      <c r="N10" s="18"/>
    </row>
    <row r="11" customFormat="false" ht="15" hidden="false" customHeight="false" outlineLevel="0" collapsed="false">
      <c r="A11" s="16" t="n">
        <v>46421</v>
      </c>
      <c r="B11" s="17" t="str">
        <f aca="false">IF(A11="","",CHOOSE(WEEKDAY(A11),"P","E","T","K","N","R","L"))</f>
        <v>K</v>
      </c>
      <c r="C11" s="18" t="s">
        <v>28</v>
      </c>
      <c r="D11" s="18" t="s">
        <v>29</v>
      </c>
      <c r="E11" s="19" t="n">
        <v>0.333333333333333</v>
      </c>
      <c r="F11" s="19" t="n">
        <v>0.6875</v>
      </c>
      <c r="G11" s="20" t="n">
        <v>30</v>
      </c>
      <c r="H11" s="21" t="n">
        <v>8</v>
      </c>
      <c r="I11" s="22" t="n">
        <f aca="false">IF(OR(E11="",F11=""),"",ROUND(MOD(F11-E11,1)*24-N(G11)/60,2))</f>
        <v>8</v>
      </c>
      <c r="J11" s="23" t="n">
        <f aca="false">IF(OR(I11="",H11=""),"",ROUND(MAX(0,I11-H11),2))</f>
        <v>0</v>
      </c>
      <c r="K11" s="23" t="n">
        <f aca="false">IF(OR(E11="",F11=""),"",ROUND(24*(MAX(0,MIN((E11+MOD(F11-E11,1)),6/24)-E11)+MAX(0,MIN((E11+MOD(F11-E11,1)),30/24)-MAX(E11,22/24))),2))</f>
        <v>0</v>
      </c>
      <c r="L11" s="24"/>
      <c r="M11" s="23" t="n">
        <f aca="false">IF(OR(C11="",C11&lt;&gt;C10,E11="",E10="",F10=""),"",ROUND(((A11+E11)-(A10+E10+MOD(F10-E10,1)))*24,2))</f>
        <v>9.5</v>
      </c>
      <c r="N11" s="18" t="s">
        <v>31</v>
      </c>
    </row>
    <row r="12" customFormat="false" ht="15" hidden="false" customHeight="false" outlineLevel="0" collapsed="false">
      <c r="A12" s="16" t="n">
        <v>46422</v>
      </c>
      <c r="B12" s="17" t="str">
        <f aca="false">IF(A12="","",CHOOSE(WEEKDAY(A12),"P","E","T","K","N","R","L"))</f>
        <v>N</v>
      </c>
      <c r="C12" s="18" t="s">
        <v>28</v>
      </c>
      <c r="D12" s="18" t="s">
        <v>32</v>
      </c>
      <c r="E12" s="19" t="n">
        <v>0.333333333333333</v>
      </c>
      <c r="F12" s="19" t="n">
        <v>0.770833333333333</v>
      </c>
      <c r="G12" s="20" t="n">
        <v>30</v>
      </c>
      <c r="H12" s="21" t="n">
        <v>8</v>
      </c>
      <c r="I12" s="22" t="n">
        <f aca="false">IF(OR(E12="",F12=""),"",ROUND(MOD(F12-E12,1)*24-N(G12)/60,2))</f>
        <v>10</v>
      </c>
      <c r="J12" s="23" t="n">
        <f aca="false">IF(OR(I12="",H12=""),"",ROUND(MAX(0,I12-H12),2))</f>
        <v>2</v>
      </c>
      <c r="K12" s="23" t="n">
        <f aca="false">IF(OR(E12="",F12=""),"",ROUND(24*(MAX(0,MIN((E12+MOD(F12-E12,1)),6/24)-E12)+MAX(0,MIN((E12+MOD(F12-E12,1)),30/24)-MAX(E12,22/24))),2))</f>
        <v>0</v>
      </c>
      <c r="L12" s="24"/>
      <c r="M12" s="23" t="n">
        <f aca="false">IF(OR(C12="",C12&lt;&gt;C11,E12="",E11="",F11=""),"",ROUND(((A12+E12)-(A11+E11+MOD(F11-E11,1)))*24,2))</f>
        <v>15.5</v>
      </c>
      <c r="N12" s="18" t="s">
        <v>33</v>
      </c>
    </row>
    <row r="13" customFormat="false" ht="15" hidden="false" customHeight="false" outlineLevel="0" collapsed="false">
      <c r="A13" s="16" t="n">
        <v>46423</v>
      </c>
      <c r="B13" s="17" t="str">
        <f aca="false">IF(A13="","",CHOOSE(WEEKDAY(A13),"P","E","T","K","N","R","L"))</f>
        <v>R</v>
      </c>
      <c r="C13" s="18" t="s">
        <v>28</v>
      </c>
      <c r="D13" s="18" t="s">
        <v>29</v>
      </c>
      <c r="E13" s="19" t="n">
        <v>0.333333333333333</v>
      </c>
      <c r="F13" s="19" t="n">
        <v>0.6875</v>
      </c>
      <c r="G13" s="20" t="n">
        <v>30</v>
      </c>
      <c r="H13" s="21" t="n">
        <v>8</v>
      </c>
      <c r="I13" s="22" t="n">
        <f aca="false">IF(OR(E13="",F13=""),"",ROUND(MOD(F13-E13,1)*24-N(G13)/60,2))</f>
        <v>8</v>
      </c>
      <c r="J13" s="23" t="n">
        <f aca="false">IF(OR(I13="",H13=""),"",ROUND(MAX(0,I13-H13),2))</f>
        <v>0</v>
      </c>
      <c r="K13" s="23" t="n">
        <f aca="false">IF(OR(E13="",F13=""),"",ROUND(24*(MAX(0,MIN((E13+MOD(F13-E13,1)),6/24)-E13)+MAX(0,MIN((E13+MOD(F13-E13,1)),30/24)-MAX(E13,22/24))),2))</f>
        <v>0</v>
      </c>
      <c r="L13" s="24"/>
      <c r="M13" s="23" t="n">
        <f aca="false">IF(OR(C13="",C13&lt;&gt;C12,E13="",E12="",F12=""),"",ROUND(((A13+E13)-(A12+E12+MOD(F12-E12,1)))*24,2))</f>
        <v>13.5</v>
      </c>
      <c r="N13" s="18"/>
    </row>
    <row r="14" customFormat="false" ht="15" hidden="false" customHeight="false" outlineLevel="0" collapsed="false">
      <c r="A14" s="16" t="n">
        <v>46426</v>
      </c>
      <c r="B14" s="17" t="str">
        <f aca="false">IF(A14="","",CHOOSE(WEEKDAY(A14),"P","E","T","K","N","R","L"))</f>
        <v>E</v>
      </c>
      <c r="C14" s="18" t="s">
        <v>28</v>
      </c>
      <c r="D14" s="18" t="s">
        <v>29</v>
      </c>
      <c r="E14" s="19" t="n">
        <v>0.333333333333333</v>
      </c>
      <c r="F14" s="19" t="n">
        <v>0.6875</v>
      </c>
      <c r="G14" s="20" t="n">
        <v>30</v>
      </c>
      <c r="H14" s="21" t="n">
        <v>8</v>
      </c>
      <c r="I14" s="22" t="n">
        <f aca="false">IF(OR(E14="",F14=""),"",ROUND(MOD(F14-E14,1)*24-N(G14)/60,2))</f>
        <v>8</v>
      </c>
      <c r="J14" s="23" t="n">
        <f aca="false">IF(OR(I14="",H14=""),"",ROUND(MAX(0,I14-H14),2))</f>
        <v>0</v>
      </c>
      <c r="K14" s="23" t="n">
        <f aca="false">IF(OR(E14="",F14=""),"",ROUND(24*(MAX(0,MIN((E14+MOD(F14-E14,1)),6/24)-E14)+MAX(0,MIN((E14+MOD(F14-E14,1)),30/24)-MAX(E14,22/24))),2))</f>
        <v>0</v>
      </c>
      <c r="L14" s="24"/>
      <c r="M14" s="23" t="n">
        <f aca="false">IF(OR(C14="",C14&lt;&gt;C13,E14="",E13="",F13=""),"",ROUND(((A14+E14)-(A13+E13+MOD(F13-E13,1)))*24,2))</f>
        <v>63.5</v>
      </c>
      <c r="N14" s="18"/>
    </row>
    <row r="15" customFormat="false" ht="15" hidden="false" customHeight="false" outlineLevel="0" collapsed="false">
      <c r="A15" s="16" t="n">
        <v>46427</v>
      </c>
      <c r="B15" s="17" t="str">
        <f aca="false">IF(A15="","",CHOOSE(WEEKDAY(A15),"P","E","T","K","N","R","L"))</f>
        <v>T</v>
      </c>
      <c r="C15" s="18" t="s">
        <v>28</v>
      </c>
      <c r="D15" s="18" t="s">
        <v>29</v>
      </c>
      <c r="E15" s="19" t="n">
        <v>0.333333333333333</v>
      </c>
      <c r="F15" s="19" t="n">
        <v>0.6875</v>
      </c>
      <c r="G15" s="20" t="n">
        <v>30</v>
      </c>
      <c r="H15" s="21" t="n">
        <v>8</v>
      </c>
      <c r="I15" s="22" t="n">
        <f aca="false">IF(OR(E15="",F15=""),"",ROUND(MOD(F15-E15,1)*24-N(G15)/60,2))</f>
        <v>8</v>
      </c>
      <c r="J15" s="23" t="n">
        <f aca="false">IF(OR(I15="",H15=""),"",ROUND(MAX(0,I15-H15),2))</f>
        <v>0</v>
      </c>
      <c r="K15" s="23" t="n">
        <f aca="false">IF(OR(E15="",F15=""),"",ROUND(24*(MAX(0,MIN((E15+MOD(F15-E15,1)),6/24)-E15)+MAX(0,MIN((E15+MOD(F15-E15,1)),30/24)-MAX(E15,22/24))),2))</f>
        <v>0</v>
      </c>
      <c r="L15" s="24"/>
      <c r="M15" s="23" t="n">
        <f aca="false">IF(OR(C15="",C15&lt;&gt;C14,E15="",E14="",F14=""),"",ROUND(((A15+E15)-(A14+E14+MOD(F14-E14,1)))*24,2))</f>
        <v>15.5</v>
      </c>
      <c r="N15" s="18"/>
    </row>
    <row r="16" customFormat="false" ht="15" hidden="false" customHeight="false" outlineLevel="0" collapsed="false">
      <c r="A16" s="16" t="n">
        <v>46428</v>
      </c>
      <c r="B16" s="17" t="str">
        <f aca="false">IF(A16="","",CHOOSE(WEEKDAY(A16),"P","E","T","K","N","R","L"))</f>
        <v>K</v>
      </c>
      <c r="C16" s="18" t="s">
        <v>28</v>
      </c>
      <c r="D16" s="18" t="s">
        <v>29</v>
      </c>
      <c r="E16" s="19" t="n">
        <v>0.333333333333333</v>
      </c>
      <c r="F16" s="19" t="n">
        <v>0.6875</v>
      </c>
      <c r="G16" s="20" t="n">
        <v>30</v>
      </c>
      <c r="H16" s="21" t="n">
        <v>8</v>
      </c>
      <c r="I16" s="22" t="n">
        <f aca="false">IF(OR(E16="",F16=""),"",ROUND(MOD(F16-E16,1)*24-N(G16)/60,2))</f>
        <v>8</v>
      </c>
      <c r="J16" s="23" t="n">
        <f aca="false">IF(OR(I16="",H16=""),"",ROUND(MAX(0,I16-H16),2))</f>
        <v>0</v>
      </c>
      <c r="K16" s="23" t="n">
        <f aca="false">IF(OR(E16="",F16=""),"",ROUND(24*(MAX(0,MIN((E16+MOD(F16-E16,1)),6/24)-E16)+MAX(0,MIN((E16+MOD(F16-E16,1)),30/24)-MAX(E16,22/24))),2))</f>
        <v>0</v>
      </c>
      <c r="L16" s="24"/>
      <c r="M16" s="23" t="n">
        <f aca="false">IF(OR(C16="",C16&lt;&gt;C15,E16="",E15="",F15=""),"",ROUND(((A16+E16)-(A15+E15+MOD(F15-E15,1)))*24,2))</f>
        <v>15.5</v>
      </c>
      <c r="N16" s="18"/>
    </row>
    <row r="17" customFormat="false" ht="15" hidden="false" customHeight="false" outlineLevel="0" collapsed="false">
      <c r="A17" s="16" t="n">
        <v>46429</v>
      </c>
      <c r="B17" s="17" t="str">
        <f aca="false">IF(A17="","",CHOOSE(WEEKDAY(A17),"P","E","T","K","N","R","L"))</f>
        <v>N</v>
      </c>
      <c r="C17" s="18" t="s">
        <v>28</v>
      </c>
      <c r="D17" s="18" t="s">
        <v>29</v>
      </c>
      <c r="E17" s="19" t="n">
        <v>0.333333333333333</v>
      </c>
      <c r="F17" s="19" t="n">
        <v>0.6875</v>
      </c>
      <c r="G17" s="20" t="n">
        <v>30</v>
      </c>
      <c r="H17" s="21" t="n">
        <v>8</v>
      </c>
      <c r="I17" s="22" t="n">
        <f aca="false">IF(OR(E17="",F17=""),"",ROUND(MOD(F17-E17,1)*24-N(G17)/60,2))</f>
        <v>8</v>
      </c>
      <c r="J17" s="23" t="n">
        <f aca="false">IF(OR(I17="",H17=""),"",ROUND(MAX(0,I17-H17),2))</f>
        <v>0</v>
      </c>
      <c r="K17" s="23" t="n">
        <f aca="false">IF(OR(E17="",F17=""),"",ROUND(24*(MAX(0,MIN((E17+MOD(F17-E17,1)),6/24)-E17)+MAX(0,MIN((E17+MOD(F17-E17,1)),30/24)-MAX(E17,22/24))),2))</f>
        <v>0</v>
      </c>
      <c r="L17" s="24"/>
      <c r="M17" s="23" t="n">
        <f aca="false">IF(OR(C17="",C17&lt;&gt;C16,E17="",E16="",F16=""),"",ROUND(((A17+E17)-(A16+E16+MOD(F16-E16,1)))*24,2))</f>
        <v>15.5</v>
      </c>
      <c r="N17" s="18"/>
    </row>
    <row r="18" customFormat="false" ht="15" hidden="false" customHeight="false" outlineLevel="0" collapsed="false">
      <c r="A18" s="16" t="n">
        <v>46430</v>
      </c>
      <c r="B18" s="17" t="str">
        <f aca="false">IF(A18="","",CHOOSE(WEEKDAY(A18),"P","E","T","K","N","R","L"))</f>
        <v>R</v>
      </c>
      <c r="C18" s="18" t="s">
        <v>28</v>
      </c>
      <c r="D18" s="18" t="s">
        <v>29</v>
      </c>
      <c r="E18" s="19" t="n">
        <v>0.333333333333333</v>
      </c>
      <c r="F18" s="19" t="n">
        <v>0.6875</v>
      </c>
      <c r="G18" s="20" t="n">
        <v>30</v>
      </c>
      <c r="H18" s="21" t="n">
        <v>8</v>
      </c>
      <c r="I18" s="22" t="n">
        <f aca="false">IF(OR(E18="",F18=""),"",ROUND(MOD(F18-E18,1)*24-N(G18)/60,2))</f>
        <v>8</v>
      </c>
      <c r="J18" s="23" t="n">
        <f aca="false">IF(OR(I18="",H18=""),"",ROUND(MAX(0,I18-H18),2))</f>
        <v>0</v>
      </c>
      <c r="K18" s="23" t="n">
        <f aca="false">IF(OR(E18="",F18=""),"",ROUND(24*(MAX(0,MIN((E18+MOD(F18-E18,1)),6/24)-E18)+MAX(0,MIN((E18+MOD(F18-E18,1)),30/24)-MAX(E18,22/24))),2))</f>
        <v>0</v>
      </c>
      <c r="L18" s="24"/>
      <c r="M18" s="23" t="n">
        <f aca="false">IF(OR(C18="",C18&lt;&gt;C17,E18="",E17="",F17=""),"",ROUND(((A18+E18)-(A17+E17+MOD(F17-E17,1)))*24,2))</f>
        <v>15.5</v>
      </c>
      <c r="N18" s="18"/>
    </row>
    <row r="19" customFormat="false" ht="15" hidden="false" customHeight="false" outlineLevel="0" collapsed="false">
      <c r="A19" s="16" t="n">
        <v>46433</v>
      </c>
      <c r="B19" s="17" t="str">
        <f aca="false">IF(A19="","",CHOOSE(WEEKDAY(A19),"P","E","T","K","N","R","L"))</f>
        <v>E</v>
      </c>
      <c r="C19" s="18" t="s">
        <v>28</v>
      </c>
      <c r="D19" s="18" t="s">
        <v>29</v>
      </c>
      <c r="E19" s="19" t="n">
        <v>0.333333333333333</v>
      </c>
      <c r="F19" s="19" t="n">
        <v>0.6875</v>
      </c>
      <c r="G19" s="20" t="n">
        <v>30</v>
      </c>
      <c r="H19" s="21" t="n">
        <v>8</v>
      </c>
      <c r="I19" s="22" t="n">
        <f aca="false">IF(OR(E19="",F19=""),"",ROUND(MOD(F19-E19,1)*24-N(G19)/60,2))</f>
        <v>8</v>
      </c>
      <c r="J19" s="23" t="n">
        <f aca="false">IF(OR(I19="",H19=""),"",ROUND(MAX(0,I19-H19),2))</f>
        <v>0</v>
      </c>
      <c r="K19" s="23" t="n">
        <f aca="false">IF(OR(E19="",F19=""),"",ROUND(24*(MAX(0,MIN((E19+MOD(F19-E19,1)),6/24)-E19)+MAX(0,MIN((E19+MOD(F19-E19,1)),30/24)-MAX(E19,22/24))),2))</f>
        <v>0</v>
      </c>
      <c r="L19" s="24"/>
      <c r="M19" s="23" t="n">
        <f aca="false">IF(OR(C19="",C19&lt;&gt;C18,E19="",E18="",F18=""),"",ROUND(((A19+E19)-(A18+E18+MOD(F18-E18,1)))*24,2))</f>
        <v>63.5</v>
      </c>
      <c r="N19" s="18"/>
    </row>
    <row r="20" customFormat="false" ht="15" hidden="false" customHeight="false" outlineLevel="0" collapsed="false">
      <c r="A20" s="16" t="n">
        <v>46434</v>
      </c>
      <c r="B20" s="17" t="str">
        <f aca="false">IF(A20="","",CHOOSE(WEEKDAY(A20),"P","E","T","K","N","R","L"))</f>
        <v>T</v>
      </c>
      <c r="C20" s="18" t="s">
        <v>28</v>
      </c>
      <c r="D20" s="18" t="s">
        <v>29</v>
      </c>
      <c r="E20" s="19" t="n">
        <v>0.333333333333333</v>
      </c>
      <c r="F20" s="19" t="n">
        <v>0.6875</v>
      </c>
      <c r="G20" s="20" t="n">
        <v>30</v>
      </c>
      <c r="H20" s="21" t="n">
        <v>8</v>
      </c>
      <c r="I20" s="22" t="n">
        <f aca="false">IF(OR(E20="",F20=""),"",ROUND(MOD(F20-E20,1)*24-N(G20)/60,2))</f>
        <v>8</v>
      </c>
      <c r="J20" s="23" t="n">
        <f aca="false">IF(OR(I20="",H20=""),"",ROUND(MAX(0,I20-H20),2))</f>
        <v>0</v>
      </c>
      <c r="K20" s="23" t="n">
        <f aca="false">IF(OR(E20="",F20=""),"",ROUND(24*(MAX(0,MIN((E20+MOD(F20-E20,1)),6/24)-E20)+MAX(0,MIN((E20+MOD(F20-E20,1)),30/24)-MAX(E20,22/24))),2))</f>
        <v>0</v>
      </c>
      <c r="L20" s="24"/>
      <c r="M20" s="23" t="n">
        <f aca="false">IF(OR(C20="",C20&lt;&gt;C19,E20="",E19="",F19=""),"",ROUND(((A20+E20)-(A19+E19+MOD(F19-E19,1)))*24,2))</f>
        <v>15.5</v>
      </c>
      <c r="N20" s="18"/>
    </row>
    <row r="21" customFormat="false" ht="15" hidden="false" customHeight="false" outlineLevel="0" collapsed="false">
      <c r="A21" s="16" t="n">
        <v>46435</v>
      </c>
      <c r="B21" s="17" t="str">
        <f aca="false">IF(A21="","",CHOOSE(WEEKDAY(A21),"P","E","T","K","N","R","L"))</f>
        <v>K</v>
      </c>
      <c r="C21" s="18" t="s">
        <v>28</v>
      </c>
      <c r="D21" s="18" t="s">
        <v>29</v>
      </c>
      <c r="E21" s="19" t="n">
        <v>0.333333333333333</v>
      </c>
      <c r="F21" s="19" t="n">
        <v>0.6875</v>
      </c>
      <c r="G21" s="20" t="n">
        <v>30</v>
      </c>
      <c r="H21" s="21" t="n">
        <v>8</v>
      </c>
      <c r="I21" s="22" t="n">
        <f aca="false">IF(OR(E21="",F21=""),"",ROUND(MOD(F21-E21,1)*24-N(G21)/60,2))</f>
        <v>8</v>
      </c>
      <c r="J21" s="23" t="n">
        <f aca="false">IF(OR(I21="",H21=""),"",ROUND(MAX(0,I21-H21),2))</f>
        <v>0</v>
      </c>
      <c r="K21" s="23" t="n">
        <f aca="false">IF(OR(E21="",F21=""),"",ROUND(24*(MAX(0,MIN((E21+MOD(F21-E21,1)),6/24)-E21)+MAX(0,MIN((E21+MOD(F21-E21,1)),30/24)-MAX(E21,22/24))),2))</f>
        <v>0</v>
      </c>
      <c r="L21" s="24"/>
      <c r="M21" s="23" t="n">
        <f aca="false">IF(OR(C21="",C21&lt;&gt;C20,E21="",E20="",F20=""),"",ROUND(((A21+E21)-(A20+E20+MOD(F20-E20,1)))*24,2))</f>
        <v>15.5</v>
      </c>
      <c r="N21" s="18"/>
    </row>
    <row r="22" customFormat="false" ht="15" hidden="false" customHeight="false" outlineLevel="0" collapsed="false">
      <c r="A22" s="16" t="n">
        <v>46436</v>
      </c>
      <c r="B22" s="17" t="str">
        <f aca="false">IF(A22="","",CHOOSE(WEEKDAY(A22),"P","E","T","K","N","R","L"))</f>
        <v>N</v>
      </c>
      <c r="C22" s="18" t="s">
        <v>28</v>
      </c>
      <c r="D22" s="18" t="s">
        <v>29</v>
      </c>
      <c r="E22" s="19" t="n">
        <v>0.333333333333333</v>
      </c>
      <c r="F22" s="19" t="n">
        <v>0.6875</v>
      </c>
      <c r="G22" s="20" t="n">
        <v>30</v>
      </c>
      <c r="H22" s="21" t="n">
        <v>8</v>
      </c>
      <c r="I22" s="22" t="n">
        <f aca="false">IF(OR(E22="",F22=""),"",ROUND(MOD(F22-E22,1)*24-N(G22)/60,2))</f>
        <v>8</v>
      </c>
      <c r="J22" s="23" t="n">
        <f aca="false">IF(OR(I22="",H22=""),"",ROUND(MAX(0,I22-H22),2))</f>
        <v>0</v>
      </c>
      <c r="K22" s="23" t="n">
        <f aca="false">IF(OR(E22="",F22=""),"",ROUND(24*(MAX(0,MIN((E22+MOD(F22-E22,1)),6/24)-E22)+MAX(0,MIN((E22+MOD(F22-E22,1)),30/24)-MAX(E22,22/24))),2))</f>
        <v>0</v>
      </c>
      <c r="L22" s="24"/>
      <c r="M22" s="23" t="n">
        <f aca="false">IF(OR(C22="",C22&lt;&gt;C21,E22="",E21="",F21=""),"",ROUND(((A22+E22)-(A21+E21+MOD(F21-E21,1)))*24,2))</f>
        <v>15.5</v>
      </c>
      <c r="N22" s="18"/>
    </row>
    <row r="23" customFormat="false" ht="15" hidden="false" customHeight="false" outlineLevel="0" collapsed="false">
      <c r="A23" s="16" t="n">
        <v>46437</v>
      </c>
      <c r="B23" s="17" t="str">
        <f aca="false">IF(A23="","",CHOOSE(WEEKDAY(A23),"P","E","T","K","N","R","L"))</f>
        <v>R</v>
      </c>
      <c r="C23" s="18" t="s">
        <v>28</v>
      </c>
      <c r="D23" s="18" t="s">
        <v>29</v>
      </c>
      <c r="E23" s="19" t="n">
        <v>0.333333333333333</v>
      </c>
      <c r="F23" s="19" t="n">
        <v>0.6875</v>
      </c>
      <c r="G23" s="20" t="n">
        <v>30</v>
      </c>
      <c r="H23" s="21" t="n">
        <v>8</v>
      </c>
      <c r="I23" s="22" t="n">
        <f aca="false">IF(OR(E23="",F23=""),"",ROUND(MOD(F23-E23,1)*24-N(G23)/60,2))</f>
        <v>8</v>
      </c>
      <c r="J23" s="23" t="n">
        <f aca="false">IF(OR(I23="",H23=""),"",ROUND(MAX(0,I23-H23),2))</f>
        <v>0</v>
      </c>
      <c r="K23" s="23" t="n">
        <f aca="false">IF(OR(E23="",F23=""),"",ROUND(24*(MAX(0,MIN((E23+MOD(F23-E23,1)),6/24)-E23)+MAX(0,MIN((E23+MOD(F23-E23,1)),30/24)-MAX(E23,22/24))),2))</f>
        <v>0</v>
      </c>
      <c r="L23" s="24"/>
      <c r="M23" s="23" t="n">
        <f aca="false">IF(OR(C23="",C23&lt;&gt;C22,E23="",E22="",F22=""),"",ROUND(((A23+E23)-(A22+E22+MOD(F22-E22,1)))*24,2))</f>
        <v>15.5</v>
      </c>
      <c r="N23" s="18"/>
    </row>
    <row r="24" customFormat="false" ht="15" hidden="false" customHeight="false" outlineLevel="0" collapsed="false">
      <c r="A24" s="16" t="n">
        <v>46440</v>
      </c>
      <c r="B24" s="17" t="str">
        <f aca="false">IF(A24="","",CHOOSE(WEEKDAY(A24),"P","E","T","K","N","R","L"))</f>
        <v>E</v>
      </c>
      <c r="C24" s="18" t="s">
        <v>28</v>
      </c>
      <c r="D24" s="18" t="s">
        <v>29</v>
      </c>
      <c r="E24" s="19" t="n">
        <v>0.333333333333333</v>
      </c>
      <c r="F24" s="19" t="n">
        <v>0.6875</v>
      </c>
      <c r="G24" s="20" t="n">
        <v>30</v>
      </c>
      <c r="H24" s="21" t="n">
        <v>8</v>
      </c>
      <c r="I24" s="22" t="n">
        <f aca="false">IF(OR(E24="",F24=""),"",ROUND(MOD(F24-E24,1)*24-N(G24)/60,2))</f>
        <v>8</v>
      </c>
      <c r="J24" s="23" t="n">
        <f aca="false">IF(OR(I24="",H24=""),"",ROUND(MAX(0,I24-H24),2))</f>
        <v>0</v>
      </c>
      <c r="K24" s="23" t="n">
        <f aca="false">IF(OR(E24="",F24=""),"",ROUND(24*(MAX(0,MIN((E24+MOD(F24-E24,1)),6/24)-E24)+MAX(0,MIN((E24+MOD(F24-E24,1)),30/24)-MAX(E24,22/24))),2))</f>
        <v>0</v>
      </c>
      <c r="L24" s="24"/>
      <c r="M24" s="23" t="n">
        <f aca="false">IF(OR(C24="",C24&lt;&gt;C23,E24="",E23="",F23=""),"",ROUND(((A24+E24)-(A23+E23+MOD(F23-E23,1)))*24,2))</f>
        <v>63.5</v>
      </c>
      <c r="N24" s="18"/>
    </row>
    <row r="25" customFormat="false" ht="15" hidden="false" customHeight="false" outlineLevel="0" collapsed="false">
      <c r="A25" s="16" t="n">
        <v>46441</v>
      </c>
      <c r="B25" s="17" t="str">
        <f aca="false">IF(A25="","",CHOOSE(WEEKDAY(A25),"P","E","T","K","N","R","L"))</f>
        <v>T</v>
      </c>
      <c r="C25" s="18" t="s">
        <v>28</v>
      </c>
      <c r="D25" s="18" t="s">
        <v>34</v>
      </c>
      <c r="E25" s="19" t="n">
        <v>0.333333333333333</v>
      </c>
      <c r="F25" s="19" t="n">
        <v>0.5625</v>
      </c>
      <c r="G25" s="20" t="n">
        <v>30</v>
      </c>
      <c r="H25" s="21" t="n">
        <v>5</v>
      </c>
      <c r="I25" s="22" t="n">
        <f aca="false">IF(OR(E25="",F25=""),"",ROUND(MOD(F25-E25,1)*24-N(G25)/60,2))</f>
        <v>5</v>
      </c>
      <c r="J25" s="23" t="n">
        <f aca="false">IF(OR(I25="",H25=""),"",ROUND(MAX(0,I25-H25),2))</f>
        <v>0</v>
      </c>
      <c r="K25" s="23" t="n">
        <f aca="false">IF(OR(E25="",F25=""),"",ROUND(24*(MAX(0,MIN((E25+MOD(F25-E25,1)),6/24)-E25)+MAX(0,MIN((E25+MOD(F25-E25,1)),30/24)-MAX(E25,22/24))),2))</f>
        <v>0</v>
      </c>
      <c r="L25" s="24"/>
      <c r="M25" s="23" t="n">
        <f aca="false">IF(OR(C25="",C25&lt;&gt;C24,E25="",E24="",F24=""),"",ROUND(((A25+E25)-(A24+E24+MOD(F24-E24,1)))*24,2))</f>
        <v>15.5</v>
      </c>
      <c r="N25" s="18" t="s">
        <v>35</v>
      </c>
    </row>
    <row r="26" customFormat="false" ht="15" hidden="false" customHeight="false" outlineLevel="0" collapsed="false">
      <c r="A26" s="16" t="n">
        <v>46443</v>
      </c>
      <c r="B26" s="17" t="str">
        <f aca="false">IF(A26="","",CHOOSE(WEEKDAY(A26),"P","E","T","K","N","R","L"))</f>
        <v>N</v>
      </c>
      <c r="C26" s="18" t="s">
        <v>28</v>
      </c>
      <c r="D26" s="18" t="s">
        <v>29</v>
      </c>
      <c r="E26" s="19" t="n">
        <v>0.333333333333333</v>
      </c>
      <c r="F26" s="19" t="n">
        <v>0.6875</v>
      </c>
      <c r="G26" s="20" t="n">
        <v>30</v>
      </c>
      <c r="H26" s="21" t="n">
        <v>8</v>
      </c>
      <c r="I26" s="22" t="n">
        <f aca="false">IF(OR(E26="",F26=""),"",ROUND(MOD(F26-E26,1)*24-N(G26)/60,2))</f>
        <v>8</v>
      </c>
      <c r="J26" s="23" t="n">
        <f aca="false">IF(OR(I26="",H26=""),"",ROUND(MAX(0,I26-H26),2))</f>
        <v>0</v>
      </c>
      <c r="K26" s="23" t="n">
        <f aca="false">IF(OR(E26="",F26=""),"",ROUND(24*(MAX(0,MIN((E26+MOD(F26-E26,1)),6/24)-E26)+MAX(0,MIN((E26+MOD(F26-E26,1)),30/24)-MAX(E26,22/24))),2))</f>
        <v>0</v>
      </c>
      <c r="L26" s="24"/>
      <c r="M26" s="23" t="n">
        <f aca="false">IF(OR(C26="",C26&lt;&gt;C25,E26="",E25="",F25=""),"",ROUND(((A26+E26)-(A25+E25+MOD(F25-E25,1)))*24,2))</f>
        <v>42.5</v>
      </c>
      <c r="N26" s="18"/>
    </row>
    <row r="27" customFormat="false" ht="15" hidden="false" customHeight="false" outlineLevel="0" collapsed="false">
      <c r="A27" s="16" t="n">
        <v>46444</v>
      </c>
      <c r="B27" s="17" t="str">
        <f aca="false">IF(A27="","",CHOOSE(WEEKDAY(A27),"P","E","T","K","N","R","L"))</f>
        <v>R</v>
      </c>
      <c r="C27" s="18" t="s">
        <v>28</v>
      </c>
      <c r="D27" s="18" t="s">
        <v>29</v>
      </c>
      <c r="E27" s="19" t="n">
        <v>0.333333333333333</v>
      </c>
      <c r="F27" s="19" t="n">
        <v>0.6875</v>
      </c>
      <c r="G27" s="20" t="n">
        <v>30</v>
      </c>
      <c r="H27" s="21" t="n">
        <v>8</v>
      </c>
      <c r="I27" s="22" t="n">
        <f aca="false">IF(OR(E27="",F27=""),"",ROUND(MOD(F27-E27,1)*24-N(G27)/60,2))</f>
        <v>8</v>
      </c>
      <c r="J27" s="23" t="n">
        <f aca="false">IF(OR(I27="",H27=""),"",ROUND(MAX(0,I27-H27),2))</f>
        <v>0</v>
      </c>
      <c r="K27" s="23" t="n">
        <f aca="false">IF(OR(E27="",F27=""),"",ROUND(24*(MAX(0,MIN((E27+MOD(F27-E27,1)),6/24)-E27)+MAX(0,MIN((E27+MOD(F27-E27,1)),30/24)-MAX(E27,22/24))),2))</f>
        <v>0</v>
      </c>
      <c r="L27" s="24"/>
      <c r="M27" s="23" t="n">
        <f aca="false">IF(OR(C27="",C27&lt;&gt;C26,E27="",E26="",F26=""),"",ROUND(((A27+E27)-(A26+E26+MOD(F26-E26,1)))*24,2))</f>
        <v>15.5</v>
      </c>
      <c r="N27" s="18"/>
    </row>
    <row r="28" customFormat="false" ht="15" hidden="false" customHeight="false" outlineLevel="0" collapsed="false">
      <c r="A28" s="25" t="s">
        <v>36</v>
      </c>
      <c r="B28" s="25"/>
      <c r="C28" s="25"/>
      <c r="D28" s="25"/>
      <c r="E28" s="25"/>
      <c r="F28" s="25"/>
      <c r="G28" s="25"/>
      <c r="H28" s="26" t="n">
        <f aca="false">SUM(H9:H27)</f>
        <v>149</v>
      </c>
      <c r="I28" s="26" t="n">
        <f aca="false">SUM(I9:I27)</f>
        <v>151</v>
      </c>
      <c r="J28" s="26" t="n">
        <f aca="false">SUM(J9:J27)</f>
        <v>2</v>
      </c>
      <c r="K28" s="26" t="n">
        <f aca="false">SUM(K9:K27)</f>
        <v>0.5</v>
      </c>
      <c r="L28" s="27"/>
      <c r="M28" s="27" t="str">
        <f aca="false">"alla "&amp;$C$5&amp;" h: "&amp;COUNTIF(M9:M27,"&lt;"&amp;$C$5)</f>
        <v>alla 11 h: 1</v>
      </c>
      <c r="N28" s="27"/>
    </row>
    <row r="29" customFormat="false" ht="15" hidden="false" customHeight="false" outlineLevel="0" collapsed="false">
      <c r="A29" s="16" t="n">
        <v>46419</v>
      </c>
      <c r="B29" s="17" t="str">
        <f aca="false">IF(A29="","",CHOOSE(WEEKDAY(A29),"P","E","T","K","N","R","L"))</f>
        <v>E</v>
      </c>
      <c r="C29" s="18" t="s">
        <v>37</v>
      </c>
      <c r="D29" s="18" t="s">
        <v>30</v>
      </c>
      <c r="E29" s="19" t="n">
        <v>0.583333333333333</v>
      </c>
      <c r="F29" s="19" t="n">
        <v>0.9375</v>
      </c>
      <c r="G29" s="20" t="n">
        <v>30</v>
      </c>
      <c r="H29" s="21" t="n">
        <v>8</v>
      </c>
      <c r="I29" s="22" t="n">
        <f aca="false">IF(OR(E29="",F29=""),"",ROUND(MOD(F29-E29,1)*24-N(G29)/60,2))</f>
        <v>8</v>
      </c>
      <c r="J29" s="23" t="n">
        <f aca="false">IF(OR(I29="",H29=""),"",ROUND(MAX(0,I29-H29),2))</f>
        <v>0</v>
      </c>
      <c r="K29" s="23" t="n">
        <f aca="false">IF(OR(E29="",F29=""),"",ROUND(24*(MAX(0,MIN((E29+MOD(F29-E29,1)),6/24)-E29)+MAX(0,MIN((E29+MOD(F29-E29,1)),30/24)-MAX(E29,22/24))),2))</f>
        <v>0.5</v>
      </c>
      <c r="L29" s="24"/>
      <c r="M29" s="23" t="str">
        <f aca="false">IF(OR(C29="",C29&lt;&gt;C28,E29="",E28="",F28=""),"",ROUND(((A29+E29)-(A28+E28+MOD(F28-E28,1)))*24,2))</f>
        <v/>
      </c>
      <c r="N29" s="18"/>
    </row>
    <row r="30" customFormat="false" ht="15" hidden="false" customHeight="false" outlineLevel="0" collapsed="false">
      <c r="A30" s="16" t="n">
        <v>46420</v>
      </c>
      <c r="B30" s="17" t="str">
        <f aca="false">IF(A30="","",CHOOSE(WEEKDAY(A30),"P","E","T","K","N","R","L"))</f>
        <v>T</v>
      </c>
      <c r="C30" s="18" t="s">
        <v>37</v>
      </c>
      <c r="D30" s="18" t="s">
        <v>30</v>
      </c>
      <c r="E30" s="19" t="n">
        <v>0.583333333333333</v>
      </c>
      <c r="F30" s="19" t="n">
        <v>0.9375</v>
      </c>
      <c r="G30" s="20" t="n">
        <v>30</v>
      </c>
      <c r="H30" s="21" t="n">
        <v>8</v>
      </c>
      <c r="I30" s="22" t="n">
        <f aca="false">IF(OR(E30="",F30=""),"",ROUND(MOD(F30-E30,1)*24-N(G30)/60,2))</f>
        <v>8</v>
      </c>
      <c r="J30" s="23" t="n">
        <f aca="false">IF(OR(I30="",H30=""),"",ROUND(MAX(0,I30-H30),2))</f>
        <v>0</v>
      </c>
      <c r="K30" s="23" t="n">
        <f aca="false">IF(OR(E30="",F30=""),"",ROUND(24*(MAX(0,MIN((E30+MOD(F30-E30,1)),6/24)-E30)+MAX(0,MIN((E30+MOD(F30-E30,1)),30/24)-MAX(E30,22/24))),2))</f>
        <v>0.5</v>
      </c>
      <c r="L30" s="24"/>
      <c r="M30" s="23" t="n">
        <f aca="false">IF(OR(C30="",C30&lt;&gt;C29,E30="",E29="",F29=""),"",ROUND(((A30+E30)-(A29+E29+MOD(F29-E29,1)))*24,2))</f>
        <v>15.5</v>
      </c>
      <c r="N30" s="18"/>
    </row>
    <row r="31" customFormat="false" ht="15" hidden="false" customHeight="false" outlineLevel="0" collapsed="false">
      <c r="A31" s="16" t="n">
        <v>46421</v>
      </c>
      <c r="B31" s="17" t="str">
        <f aca="false">IF(A31="","",CHOOSE(WEEKDAY(A31),"P","E","T","K","N","R","L"))</f>
        <v>K</v>
      </c>
      <c r="C31" s="18" t="s">
        <v>37</v>
      </c>
      <c r="D31" s="18" t="s">
        <v>30</v>
      </c>
      <c r="E31" s="19" t="n">
        <v>0.583333333333333</v>
      </c>
      <c r="F31" s="19" t="n">
        <v>0.9375</v>
      </c>
      <c r="G31" s="20" t="n">
        <v>30</v>
      </c>
      <c r="H31" s="21" t="n">
        <v>8</v>
      </c>
      <c r="I31" s="22" t="n">
        <f aca="false">IF(OR(E31="",F31=""),"",ROUND(MOD(F31-E31,1)*24-N(G31)/60,2))</f>
        <v>8</v>
      </c>
      <c r="J31" s="23" t="n">
        <f aca="false">IF(OR(I31="",H31=""),"",ROUND(MAX(0,I31-H31),2))</f>
        <v>0</v>
      </c>
      <c r="K31" s="23" t="n">
        <f aca="false">IF(OR(E31="",F31=""),"",ROUND(24*(MAX(0,MIN((E31+MOD(F31-E31,1)),6/24)-E31)+MAX(0,MIN((E31+MOD(F31-E31,1)),30/24)-MAX(E31,22/24))),2))</f>
        <v>0.5</v>
      </c>
      <c r="L31" s="24"/>
      <c r="M31" s="23" t="n">
        <f aca="false">IF(OR(C31="",C31&lt;&gt;C30,E31="",E30="",F30=""),"",ROUND(((A31+E31)-(A30+E30+MOD(F30-E30,1)))*24,2))</f>
        <v>15.5</v>
      </c>
      <c r="N31" s="18"/>
    </row>
    <row r="32" customFormat="false" ht="15" hidden="false" customHeight="false" outlineLevel="0" collapsed="false">
      <c r="A32" s="16" t="n">
        <v>46422</v>
      </c>
      <c r="B32" s="17" t="str">
        <f aca="false">IF(A32="","",CHOOSE(WEEKDAY(A32),"P","E","T","K","N","R","L"))</f>
        <v>N</v>
      </c>
      <c r="C32" s="18" t="s">
        <v>37</v>
      </c>
      <c r="D32" s="18" t="s">
        <v>30</v>
      </c>
      <c r="E32" s="19" t="n">
        <v>0.583333333333333</v>
      </c>
      <c r="F32" s="19" t="n">
        <v>0.9375</v>
      </c>
      <c r="G32" s="20" t="n">
        <v>30</v>
      </c>
      <c r="H32" s="21" t="n">
        <v>8</v>
      </c>
      <c r="I32" s="22" t="n">
        <f aca="false">IF(OR(E32="",F32=""),"",ROUND(MOD(F32-E32,1)*24-N(G32)/60,2))</f>
        <v>8</v>
      </c>
      <c r="J32" s="23" t="n">
        <f aca="false">IF(OR(I32="",H32=""),"",ROUND(MAX(0,I32-H32),2))</f>
        <v>0</v>
      </c>
      <c r="K32" s="23" t="n">
        <f aca="false">IF(OR(E32="",F32=""),"",ROUND(24*(MAX(0,MIN((E32+MOD(F32-E32,1)),6/24)-E32)+MAX(0,MIN((E32+MOD(F32-E32,1)),30/24)-MAX(E32,22/24))),2))</f>
        <v>0.5</v>
      </c>
      <c r="L32" s="24"/>
      <c r="M32" s="23" t="n">
        <f aca="false">IF(OR(C32="",C32&lt;&gt;C31,E32="",E31="",F31=""),"",ROUND(((A32+E32)-(A31+E31+MOD(F31-E31,1)))*24,2))</f>
        <v>15.5</v>
      </c>
      <c r="N32" s="18"/>
    </row>
    <row r="33" customFormat="false" ht="15" hidden="false" customHeight="false" outlineLevel="0" collapsed="false">
      <c r="A33" s="16" t="n">
        <v>46423</v>
      </c>
      <c r="B33" s="17" t="str">
        <f aca="false">IF(A33="","",CHOOSE(WEEKDAY(A33),"P","E","T","K","N","R","L"))</f>
        <v>R</v>
      </c>
      <c r="C33" s="18" t="s">
        <v>37</v>
      </c>
      <c r="D33" s="18" t="s">
        <v>30</v>
      </c>
      <c r="E33" s="19" t="n">
        <v>0.583333333333333</v>
      </c>
      <c r="F33" s="19" t="n">
        <v>0.9375</v>
      </c>
      <c r="G33" s="20" t="n">
        <v>30</v>
      </c>
      <c r="H33" s="21" t="n">
        <v>8</v>
      </c>
      <c r="I33" s="22" t="n">
        <f aca="false">IF(OR(E33="",F33=""),"",ROUND(MOD(F33-E33,1)*24-N(G33)/60,2))</f>
        <v>8</v>
      </c>
      <c r="J33" s="23" t="n">
        <f aca="false">IF(OR(I33="",H33=""),"",ROUND(MAX(0,I33-H33),2))</f>
        <v>0</v>
      </c>
      <c r="K33" s="23" t="n">
        <f aca="false">IF(OR(E33="",F33=""),"",ROUND(24*(MAX(0,MIN((E33+MOD(F33-E33,1)),6/24)-E33)+MAX(0,MIN((E33+MOD(F33-E33,1)),30/24)-MAX(E33,22/24))),2))</f>
        <v>0.5</v>
      </c>
      <c r="L33" s="24"/>
      <c r="M33" s="23" t="n">
        <f aca="false">IF(OR(C33="",C33&lt;&gt;C32,E33="",E32="",F32=""),"",ROUND(((A33+E33)-(A32+E32+MOD(F32-E32,1)))*24,2))</f>
        <v>15.5</v>
      </c>
      <c r="N33" s="18"/>
    </row>
    <row r="34" customFormat="false" ht="15" hidden="false" customHeight="false" outlineLevel="0" collapsed="false">
      <c r="A34" s="16" t="n">
        <v>46426</v>
      </c>
      <c r="B34" s="17" t="str">
        <f aca="false">IF(A34="","",CHOOSE(WEEKDAY(A34),"P","E","T","K","N","R","L"))</f>
        <v>E</v>
      </c>
      <c r="C34" s="18" t="s">
        <v>37</v>
      </c>
      <c r="D34" s="18" t="s">
        <v>38</v>
      </c>
      <c r="E34" s="19" t="n">
        <v>0.916666666666667</v>
      </c>
      <c r="F34" s="19" t="n">
        <v>0.270833333333333</v>
      </c>
      <c r="G34" s="20" t="n">
        <v>30</v>
      </c>
      <c r="H34" s="21" t="n">
        <v>8</v>
      </c>
      <c r="I34" s="22" t="n">
        <f aca="false">IF(OR(E34="",F34=""),"",ROUND(MOD(F34-E34,1)*24-N(G34)/60,2))</f>
        <v>8</v>
      </c>
      <c r="J34" s="23" t="n">
        <f aca="false">IF(OR(I34="",H34=""),"",ROUND(MAX(0,I34-H34),2))</f>
        <v>0</v>
      </c>
      <c r="K34" s="23" t="n">
        <f aca="false">IF(OR(E34="",F34=""),"",ROUND(24*(MAX(0,MIN((E34+MOD(F34-E34,1)),6/24)-E34)+MAX(0,MIN((E34+MOD(F34-E34,1)),30/24)-MAX(E34,22/24))),2))</f>
        <v>8</v>
      </c>
      <c r="L34" s="24"/>
      <c r="M34" s="23" t="n">
        <f aca="false">IF(OR(C34="",C34&lt;&gt;C33,E34="",E33="",F33=""),"",ROUND(((A34+E34)-(A33+E33+MOD(F33-E33,1)))*24,2))</f>
        <v>71.5</v>
      </c>
      <c r="N34" s="18"/>
    </row>
    <row r="35" customFormat="false" ht="15" hidden="false" customHeight="false" outlineLevel="0" collapsed="false">
      <c r="A35" s="16" t="n">
        <v>46427</v>
      </c>
      <c r="B35" s="17" t="str">
        <f aca="false">IF(A35="","",CHOOSE(WEEKDAY(A35),"P","E","T","K","N","R","L"))</f>
        <v>T</v>
      </c>
      <c r="C35" s="18" t="s">
        <v>37</v>
      </c>
      <c r="D35" s="18" t="s">
        <v>38</v>
      </c>
      <c r="E35" s="19" t="n">
        <v>0.916666666666667</v>
      </c>
      <c r="F35" s="19" t="n">
        <v>0.270833333333333</v>
      </c>
      <c r="G35" s="20" t="n">
        <v>30</v>
      </c>
      <c r="H35" s="21" t="n">
        <v>8</v>
      </c>
      <c r="I35" s="22" t="n">
        <f aca="false">IF(OR(E35="",F35=""),"",ROUND(MOD(F35-E35,1)*24-N(G35)/60,2))</f>
        <v>8</v>
      </c>
      <c r="J35" s="23" t="n">
        <f aca="false">IF(OR(I35="",H35=""),"",ROUND(MAX(0,I35-H35),2))</f>
        <v>0</v>
      </c>
      <c r="K35" s="23" t="n">
        <f aca="false">IF(OR(E35="",F35=""),"",ROUND(24*(MAX(0,MIN((E35+MOD(F35-E35,1)),6/24)-E35)+MAX(0,MIN((E35+MOD(F35-E35,1)),30/24)-MAX(E35,22/24))),2))</f>
        <v>8</v>
      </c>
      <c r="L35" s="24"/>
      <c r="M35" s="23" t="n">
        <f aca="false">IF(OR(C35="",C35&lt;&gt;C34,E35="",E34="",F34=""),"",ROUND(((A35+E35)-(A34+E34+MOD(F34-E34,1)))*24,2))</f>
        <v>15.5</v>
      </c>
      <c r="N35" s="18"/>
    </row>
    <row r="36" customFormat="false" ht="15" hidden="false" customHeight="false" outlineLevel="0" collapsed="false">
      <c r="A36" s="16" t="n">
        <v>46428</v>
      </c>
      <c r="B36" s="17" t="str">
        <f aca="false">IF(A36="","",CHOOSE(WEEKDAY(A36),"P","E","T","K","N","R","L"))</f>
        <v>K</v>
      </c>
      <c r="C36" s="18" t="s">
        <v>37</v>
      </c>
      <c r="D36" s="18" t="s">
        <v>38</v>
      </c>
      <c r="E36" s="19" t="n">
        <v>0.916666666666667</v>
      </c>
      <c r="F36" s="19" t="n">
        <v>0.270833333333333</v>
      </c>
      <c r="G36" s="20" t="n">
        <v>30</v>
      </c>
      <c r="H36" s="21" t="n">
        <v>8</v>
      </c>
      <c r="I36" s="22" t="n">
        <f aca="false">IF(OR(E36="",F36=""),"",ROUND(MOD(F36-E36,1)*24-N(G36)/60,2))</f>
        <v>8</v>
      </c>
      <c r="J36" s="23" t="n">
        <f aca="false">IF(OR(I36="",H36=""),"",ROUND(MAX(0,I36-H36),2))</f>
        <v>0</v>
      </c>
      <c r="K36" s="23" t="n">
        <f aca="false">IF(OR(E36="",F36=""),"",ROUND(24*(MAX(0,MIN((E36+MOD(F36-E36,1)),6/24)-E36)+MAX(0,MIN((E36+MOD(F36-E36,1)),30/24)-MAX(E36,22/24))),2))</f>
        <v>8</v>
      </c>
      <c r="L36" s="24"/>
      <c r="M36" s="23" t="n">
        <f aca="false">IF(OR(C36="",C36&lt;&gt;C35,E36="",E35="",F35=""),"",ROUND(((A36+E36)-(A35+E35+MOD(F35-E35,1)))*24,2))</f>
        <v>15.5</v>
      </c>
      <c r="N36" s="18"/>
    </row>
    <row r="37" customFormat="false" ht="15" hidden="false" customHeight="false" outlineLevel="0" collapsed="false">
      <c r="A37" s="16" t="n">
        <v>46429</v>
      </c>
      <c r="B37" s="17" t="str">
        <f aca="false">IF(A37="","",CHOOSE(WEEKDAY(A37),"P","E","T","K","N","R","L"))</f>
        <v>N</v>
      </c>
      <c r="C37" s="18" t="s">
        <v>37</v>
      </c>
      <c r="D37" s="18" t="s">
        <v>38</v>
      </c>
      <c r="E37" s="19" t="n">
        <v>0.916666666666667</v>
      </c>
      <c r="F37" s="19" t="n">
        <v>0.270833333333333</v>
      </c>
      <c r="G37" s="20" t="n">
        <v>30</v>
      </c>
      <c r="H37" s="21" t="n">
        <v>8</v>
      </c>
      <c r="I37" s="22" t="n">
        <f aca="false">IF(OR(E37="",F37=""),"",ROUND(MOD(F37-E37,1)*24-N(G37)/60,2))</f>
        <v>8</v>
      </c>
      <c r="J37" s="23" t="n">
        <f aca="false">IF(OR(I37="",H37=""),"",ROUND(MAX(0,I37-H37),2))</f>
        <v>0</v>
      </c>
      <c r="K37" s="23" t="n">
        <f aca="false">IF(OR(E37="",F37=""),"",ROUND(24*(MAX(0,MIN((E37+MOD(F37-E37,1)),6/24)-E37)+MAX(0,MIN((E37+MOD(F37-E37,1)),30/24)-MAX(E37,22/24))),2))</f>
        <v>8</v>
      </c>
      <c r="L37" s="24"/>
      <c r="M37" s="23" t="n">
        <f aca="false">IF(OR(C37="",C37&lt;&gt;C36,E37="",E36="",F36=""),"",ROUND(((A37+E37)-(A36+E36+MOD(F36-E36,1)))*24,2))</f>
        <v>15.5</v>
      </c>
      <c r="N37" s="18"/>
    </row>
    <row r="38" customFormat="false" ht="15" hidden="false" customHeight="false" outlineLevel="0" collapsed="false">
      <c r="A38" s="16" t="n">
        <v>46430</v>
      </c>
      <c r="B38" s="17" t="str">
        <f aca="false">IF(A38="","",CHOOSE(WEEKDAY(A38),"P","E","T","K","N","R","L"))</f>
        <v>R</v>
      </c>
      <c r="C38" s="18" t="s">
        <v>37</v>
      </c>
      <c r="D38" s="18" t="s">
        <v>38</v>
      </c>
      <c r="E38" s="19" t="n">
        <v>0.916666666666667</v>
      </c>
      <c r="F38" s="19" t="n">
        <v>0.270833333333333</v>
      </c>
      <c r="G38" s="20" t="n">
        <v>30</v>
      </c>
      <c r="H38" s="21" t="n">
        <v>8</v>
      </c>
      <c r="I38" s="22" t="n">
        <f aca="false">IF(OR(E38="",F38=""),"",ROUND(MOD(F38-E38,1)*24-N(G38)/60,2))</f>
        <v>8</v>
      </c>
      <c r="J38" s="23" t="n">
        <f aca="false">IF(OR(I38="",H38=""),"",ROUND(MAX(0,I38-H38),2))</f>
        <v>0</v>
      </c>
      <c r="K38" s="23" t="n">
        <f aca="false">IF(OR(E38="",F38=""),"",ROUND(24*(MAX(0,MIN((E38+MOD(F38-E38,1)),6/24)-E38)+MAX(0,MIN((E38+MOD(F38-E38,1)),30/24)-MAX(E38,22/24))),2))</f>
        <v>8</v>
      </c>
      <c r="L38" s="24"/>
      <c r="M38" s="23" t="n">
        <f aca="false">IF(OR(C38="",C38&lt;&gt;C37,E38="",E37="",F37=""),"",ROUND(((A38+E38)-(A37+E37+MOD(F37-E37,1)))*24,2))</f>
        <v>15.5</v>
      </c>
      <c r="N38" s="18"/>
    </row>
    <row r="39" customFormat="false" ht="15" hidden="false" customHeight="false" outlineLevel="0" collapsed="false">
      <c r="A39" s="16" t="n">
        <v>46433</v>
      </c>
      <c r="B39" s="17" t="str">
        <f aca="false">IF(A39="","",CHOOSE(WEEKDAY(A39),"P","E","T","K","N","R","L"))</f>
        <v>E</v>
      </c>
      <c r="C39" s="18" t="s">
        <v>37</v>
      </c>
      <c r="D39" s="18" t="s">
        <v>30</v>
      </c>
      <c r="E39" s="19" t="n">
        <v>0.583333333333333</v>
      </c>
      <c r="F39" s="19" t="n">
        <v>0.9375</v>
      </c>
      <c r="G39" s="20" t="n">
        <v>30</v>
      </c>
      <c r="H39" s="21" t="n">
        <v>8</v>
      </c>
      <c r="I39" s="22" t="n">
        <f aca="false">IF(OR(E39="",F39=""),"",ROUND(MOD(F39-E39,1)*24-N(G39)/60,2))</f>
        <v>8</v>
      </c>
      <c r="J39" s="23" t="n">
        <f aca="false">IF(OR(I39="",H39=""),"",ROUND(MAX(0,I39-H39),2))</f>
        <v>0</v>
      </c>
      <c r="K39" s="23" t="n">
        <f aca="false">IF(OR(E39="",F39=""),"",ROUND(24*(MAX(0,MIN((E39+MOD(F39-E39,1)),6/24)-E39)+MAX(0,MIN((E39+MOD(F39-E39,1)),30/24)-MAX(E39,22/24))),2))</f>
        <v>0.5</v>
      </c>
      <c r="L39" s="24"/>
      <c r="M39" s="23" t="n">
        <f aca="false">IF(OR(C39="",C39&lt;&gt;C38,E39="",E38="",F38=""),"",ROUND(((A39+E39)-(A38+E38+MOD(F38-E38,1)))*24,2))</f>
        <v>55.5</v>
      </c>
      <c r="N39" s="18"/>
    </row>
    <row r="40" customFormat="false" ht="15" hidden="false" customHeight="false" outlineLevel="0" collapsed="false">
      <c r="A40" s="16" t="n">
        <v>46434</v>
      </c>
      <c r="B40" s="17" t="str">
        <f aca="false">IF(A40="","",CHOOSE(WEEKDAY(A40),"P","E","T","K","N","R","L"))</f>
        <v>T</v>
      </c>
      <c r="C40" s="18" t="s">
        <v>37</v>
      </c>
      <c r="D40" s="18" t="s">
        <v>30</v>
      </c>
      <c r="E40" s="19" t="n">
        <v>0.583333333333333</v>
      </c>
      <c r="F40" s="19" t="n">
        <v>0.9375</v>
      </c>
      <c r="G40" s="20" t="n">
        <v>30</v>
      </c>
      <c r="H40" s="21" t="n">
        <v>8</v>
      </c>
      <c r="I40" s="22" t="n">
        <f aca="false">IF(OR(E40="",F40=""),"",ROUND(MOD(F40-E40,1)*24-N(G40)/60,2))</f>
        <v>8</v>
      </c>
      <c r="J40" s="23" t="n">
        <f aca="false">IF(OR(I40="",H40=""),"",ROUND(MAX(0,I40-H40),2))</f>
        <v>0</v>
      </c>
      <c r="K40" s="23" t="n">
        <f aca="false">IF(OR(E40="",F40=""),"",ROUND(24*(MAX(0,MIN((E40+MOD(F40-E40,1)),6/24)-E40)+MAX(0,MIN((E40+MOD(F40-E40,1)),30/24)-MAX(E40,22/24))),2))</f>
        <v>0.5</v>
      </c>
      <c r="L40" s="24"/>
      <c r="M40" s="23" t="n">
        <f aca="false">IF(OR(C40="",C40&lt;&gt;C39,E40="",E39="",F39=""),"",ROUND(((A40+E40)-(A39+E39+MOD(F39-E39,1)))*24,2))</f>
        <v>15.5</v>
      </c>
      <c r="N40" s="18"/>
    </row>
    <row r="41" customFormat="false" ht="15" hidden="false" customHeight="false" outlineLevel="0" collapsed="false">
      <c r="A41" s="16" t="n">
        <v>46435</v>
      </c>
      <c r="B41" s="17" t="str">
        <f aca="false">IF(A41="","",CHOOSE(WEEKDAY(A41),"P","E","T","K","N","R","L"))</f>
        <v>K</v>
      </c>
      <c r="C41" s="18" t="s">
        <v>37</v>
      </c>
      <c r="D41" s="18" t="s">
        <v>30</v>
      </c>
      <c r="E41" s="19" t="n">
        <v>0.583333333333333</v>
      </c>
      <c r="F41" s="19" t="n">
        <v>0.9375</v>
      </c>
      <c r="G41" s="20" t="n">
        <v>30</v>
      </c>
      <c r="H41" s="21" t="n">
        <v>8</v>
      </c>
      <c r="I41" s="22" t="n">
        <f aca="false">IF(OR(E41="",F41=""),"",ROUND(MOD(F41-E41,1)*24-N(G41)/60,2))</f>
        <v>8</v>
      </c>
      <c r="J41" s="23" t="n">
        <f aca="false">IF(OR(I41="",H41=""),"",ROUND(MAX(0,I41-H41),2))</f>
        <v>0</v>
      </c>
      <c r="K41" s="23" t="n">
        <f aca="false">IF(OR(E41="",F41=""),"",ROUND(24*(MAX(0,MIN((E41+MOD(F41-E41,1)),6/24)-E41)+MAX(0,MIN((E41+MOD(F41-E41,1)),30/24)-MAX(E41,22/24))),2))</f>
        <v>0.5</v>
      </c>
      <c r="L41" s="24"/>
      <c r="M41" s="23" t="n">
        <f aca="false">IF(OR(C41="",C41&lt;&gt;C40,E41="",E40="",F40=""),"",ROUND(((A41+E41)-(A40+E40+MOD(F40-E40,1)))*24,2))</f>
        <v>15.5</v>
      </c>
      <c r="N41" s="18"/>
    </row>
    <row r="42" customFormat="false" ht="15" hidden="false" customHeight="false" outlineLevel="0" collapsed="false">
      <c r="A42" s="16" t="n">
        <v>46436</v>
      </c>
      <c r="B42" s="17" t="str">
        <f aca="false">IF(A42="","",CHOOSE(WEEKDAY(A42),"P","E","T","K","N","R","L"))</f>
        <v>N</v>
      </c>
      <c r="C42" s="18" t="s">
        <v>37</v>
      </c>
      <c r="D42" s="18" t="s">
        <v>30</v>
      </c>
      <c r="E42" s="19" t="n">
        <v>0.583333333333333</v>
      </c>
      <c r="F42" s="19" t="n">
        <v>0.9375</v>
      </c>
      <c r="G42" s="20" t="n">
        <v>30</v>
      </c>
      <c r="H42" s="21" t="n">
        <v>8</v>
      </c>
      <c r="I42" s="22" t="n">
        <f aca="false">IF(OR(E42="",F42=""),"",ROUND(MOD(F42-E42,1)*24-N(G42)/60,2))</f>
        <v>8</v>
      </c>
      <c r="J42" s="23" t="n">
        <f aca="false">IF(OR(I42="",H42=""),"",ROUND(MAX(0,I42-H42),2))</f>
        <v>0</v>
      </c>
      <c r="K42" s="23" t="n">
        <f aca="false">IF(OR(E42="",F42=""),"",ROUND(24*(MAX(0,MIN((E42+MOD(F42-E42,1)),6/24)-E42)+MAX(0,MIN((E42+MOD(F42-E42,1)),30/24)-MAX(E42,22/24))),2))</f>
        <v>0.5</v>
      </c>
      <c r="L42" s="24"/>
      <c r="M42" s="23" t="n">
        <f aca="false">IF(OR(C42="",C42&lt;&gt;C41,E42="",E41="",F41=""),"",ROUND(((A42+E42)-(A41+E41+MOD(F41-E41,1)))*24,2))</f>
        <v>15.5</v>
      </c>
      <c r="N42" s="18"/>
    </row>
    <row r="43" customFormat="false" ht="15" hidden="false" customHeight="false" outlineLevel="0" collapsed="false">
      <c r="A43" s="16" t="n">
        <v>46437</v>
      </c>
      <c r="B43" s="17" t="str">
        <f aca="false">IF(A43="","",CHOOSE(WEEKDAY(A43),"P","E","T","K","N","R","L"))</f>
        <v>R</v>
      </c>
      <c r="C43" s="18" t="s">
        <v>37</v>
      </c>
      <c r="D43" s="18" t="s">
        <v>30</v>
      </c>
      <c r="E43" s="19" t="n">
        <v>0.583333333333333</v>
      </c>
      <c r="F43" s="19" t="n">
        <v>0.9375</v>
      </c>
      <c r="G43" s="20" t="n">
        <v>30</v>
      </c>
      <c r="H43" s="21" t="n">
        <v>8</v>
      </c>
      <c r="I43" s="22" t="n">
        <f aca="false">IF(OR(E43="",F43=""),"",ROUND(MOD(F43-E43,1)*24-N(G43)/60,2))</f>
        <v>8</v>
      </c>
      <c r="J43" s="23" t="n">
        <f aca="false">IF(OR(I43="",H43=""),"",ROUND(MAX(0,I43-H43),2))</f>
        <v>0</v>
      </c>
      <c r="K43" s="23" t="n">
        <f aca="false">IF(OR(E43="",F43=""),"",ROUND(24*(MAX(0,MIN((E43+MOD(F43-E43,1)),6/24)-E43)+MAX(0,MIN((E43+MOD(F43-E43,1)),30/24)-MAX(E43,22/24))),2))</f>
        <v>0.5</v>
      </c>
      <c r="L43" s="24"/>
      <c r="M43" s="23" t="n">
        <f aca="false">IF(OR(C43="",C43&lt;&gt;C42,E43="",E42="",F42=""),"",ROUND(((A43+E43)-(A42+E42+MOD(F42-E42,1)))*24,2))</f>
        <v>15.5</v>
      </c>
      <c r="N43" s="18"/>
    </row>
    <row r="44" customFormat="false" ht="15" hidden="false" customHeight="false" outlineLevel="0" collapsed="false">
      <c r="A44" s="16" t="n">
        <v>46440</v>
      </c>
      <c r="B44" s="17" t="str">
        <f aca="false">IF(A44="","",CHOOSE(WEEKDAY(A44),"P","E","T","K","N","R","L"))</f>
        <v>E</v>
      </c>
      <c r="C44" s="18" t="s">
        <v>37</v>
      </c>
      <c r="D44" s="18" t="s">
        <v>30</v>
      </c>
      <c r="E44" s="19" t="n">
        <v>0.583333333333333</v>
      </c>
      <c r="F44" s="19" t="n">
        <v>0.9375</v>
      </c>
      <c r="G44" s="20" t="n">
        <v>30</v>
      </c>
      <c r="H44" s="21" t="n">
        <v>8</v>
      </c>
      <c r="I44" s="22" t="n">
        <f aca="false">IF(OR(E44="",F44=""),"",ROUND(MOD(F44-E44,1)*24-N(G44)/60,2))</f>
        <v>8</v>
      </c>
      <c r="J44" s="23" t="n">
        <f aca="false">IF(OR(I44="",H44=""),"",ROUND(MAX(0,I44-H44),2))</f>
        <v>0</v>
      </c>
      <c r="K44" s="23" t="n">
        <f aca="false">IF(OR(E44="",F44=""),"",ROUND(24*(MAX(0,MIN((E44+MOD(F44-E44,1)),6/24)-E44)+MAX(0,MIN((E44+MOD(F44-E44,1)),30/24)-MAX(E44,22/24))),2))</f>
        <v>0.5</v>
      </c>
      <c r="L44" s="24"/>
      <c r="M44" s="23" t="n">
        <f aca="false">IF(OR(C44="",C44&lt;&gt;C43,E44="",E43="",F43=""),"",ROUND(((A44+E44)-(A43+E43+MOD(F43-E43,1)))*24,2))</f>
        <v>63.5</v>
      </c>
      <c r="N44" s="18"/>
    </row>
    <row r="45" customFormat="false" ht="15" hidden="false" customHeight="false" outlineLevel="0" collapsed="false">
      <c r="A45" s="16" t="n">
        <v>46441</v>
      </c>
      <c r="B45" s="17" t="str">
        <f aca="false">IF(A45="","",CHOOSE(WEEKDAY(A45),"P","E","T","K","N","R","L"))</f>
        <v>T</v>
      </c>
      <c r="C45" s="18" t="s">
        <v>37</v>
      </c>
      <c r="D45" s="18" t="s">
        <v>34</v>
      </c>
      <c r="E45" s="19" t="n">
        <v>0.583333333333333</v>
      </c>
      <c r="F45" s="19" t="n">
        <v>0.8125</v>
      </c>
      <c r="G45" s="20" t="n">
        <v>30</v>
      </c>
      <c r="H45" s="21" t="n">
        <v>5</v>
      </c>
      <c r="I45" s="22" t="n">
        <f aca="false">IF(OR(E45="",F45=""),"",ROUND(MOD(F45-E45,1)*24-N(G45)/60,2))</f>
        <v>5</v>
      </c>
      <c r="J45" s="23" t="n">
        <f aca="false">IF(OR(I45="",H45=""),"",ROUND(MAX(0,I45-H45),2))</f>
        <v>0</v>
      </c>
      <c r="K45" s="23" t="n">
        <f aca="false">IF(OR(E45="",F45=""),"",ROUND(24*(MAX(0,MIN((E45+MOD(F45-E45,1)),6/24)-E45)+MAX(0,MIN((E45+MOD(F45-E45,1)),30/24)-MAX(E45,22/24))),2))</f>
        <v>0</v>
      </c>
      <c r="L45" s="24"/>
      <c r="M45" s="23" t="n">
        <f aca="false">IF(OR(C45="",C45&lt;&gt;C44,E45="",E44="",F44=""),"",ROUND(((A45+E45)-(A44+E44+MOD(F44-E44,1)))*24,2))</f>
        <v>15.5</v>
      </c>
      <c r="N45" s="18" t="s">
        <v>35</v>
      </c>
    </row>
    <row r="46" customFormat="false" ht="15" hidden="false" customHeight="false" outlineLevel="0" collapsed="false">
      <c r="A46" s="16" t="n">
        <v>46442</v>
      </c>
      <c r="B46" s="17" t="str">
        <f aca="false">IF(A46="","",CHOOSE(WEEKDAY(A46),"P","E","T","K","N","R","L"))</f>
        <v>K</v>
      </c>
      <c r="C46" s="18" t="s">
        <v>37</v>
      </c>
      <c r="D46" s="18" t="s">
        <v>39</v>
      </c>
      <c r="E46" s="19" t="n">
        <v>0.583333333333333</v>
      </c>
      <c r="F46" s="19" t="n">
        <v>0.9375</v>
      </c>
      <c r="G46" s="20" t="n">
        <v>30</v>
      </c>
      <c r="H46" s="21" t="n">
        <v>8</v>
      </c>
      <c r="I46" s="22" t="n">
        <f aca="false">IF(OR(E46="",F46=""),"",ROUND(MOD(F46-E46,1)*24-N(G46)/60,2))</f>
        <v>8</v>
      </c>
      <c r="J46" s="23" t="n">
        <f aca="false">IF(OR(I46="",H46=""),"",ROUND(MAX(0,I46-H46),2))</f>
        <v>0</v>
      </c>
      <c r="K46" s="23" t="n">
        <f aca="false">IF(OR(E46="",F46=""),"",ROUND(24*(MAX(0,MIN((E46+MOD(F46-E46,1)),6/24)-E46)+MAX(0,MIN((E46+MOD(F46-E46,1)),30/24)-MAX(E46,22/24))),2))</f>
        <v>0.5</v>
      </c>
      <c r="L46" s="24"/>
      <c r="M46" s="23" t="n">
        <f aca="false">IF(OR(C46="",C46&lt;&gt;C45,E46="",E45="",F45=""),"",ROUND(((A46+E46)-(A45+E45+MOD(F45-E45,1)))*24,2))</f>
        <v>18.5</v>
      </c>
      <c r="N46" s="18" t="s">
        <v>40</v>
      </c>
    </row>
    <row r="47" customFormat="false" ht="15" hidden="false" customHeight="false" outlineLevel="0" collapsed="false">
      <c r="A47" s="16" t="n">
        <v>46444</v>
      </c>
      <c r="B47" s="17" t="str">
        <f aca="false">IF(A47="","",CHOOSE(WEEKDAY(A47),"P","E","T","K","N","R","L"))</f>
        <v>R</v>
      </c>
      <c r="C47" s="18" t="s">
        <v>37</v>
      </c>
      <c r="D47" s="18" t="s">
        <v>30</v>
      </c>
      <c r="E47" s="19" t="n">
        <v>0.583333333333333</v>
      </c>
      <c r="F47" s="19" t="n">
        <v>0.9375</v>
      </c>
      <c r="G47" s="20" t="n">
        <v>30</v>
      </c>
      <c r="H47" s="21" t="n">
        <v>8</v>
      </c>
      <c r="I47" s="22" t="n">
        <f aca="false">IF(OR(E47="",F47=""),"",ROUND(MOD(F47-E47,1)*24-N(G47)/60,2))</f>
        <v>8</v>
      </c>
      <c r="J47" s="23" t="n">
        <f aca="false">IF(OR(I47="",H47=""),"",ROUND(MAX(0,I47-H47),2))</f>
        <v>0</v>
      </c>
      <c r="K47" s="23" t="n">
        <f aca="false">IF(OR(E47="",F47=""),"",ROUND(24*(MAX(0,MIN((E47+MOD(F47-E47,1)),6/24)-E47)+MAX(0,MIN((E47+MOD(F47-E47,1)),30/24)-MAX(E47,22/24))),2))</f>
        <v>0.5</v>
      </c>
      <c r="L47" s="24"/>
      <c r="M47" s="23" t="n">
        <f aca="false">IF(OR(C47="",C47&lt;&gt;C46,E47="",E46="",F46=""),"",ROUND(((A47+E47)-(A46+E46+MOD(F46-E46,1)))*24,2))</f>
        <v>39.5</v>
      </c>
      <c r="N47" s="18"/>
    </row>
    <row r="48" customFormat="false" ht="15" hidden="false" customHeight="false" outlineLevel="0" collapsed="false">
      <c r="A48" s="25" t="s">
        <v>41</v>
      </c>
      <c r="B48" s="25"/>
      <c r="C48" s="25"/>
      <c r="D48" s="25"/>
      <c r="E48" s="25"/>
      <c r="F48" s="25"/>
      <c r="G48" s="25"/>
      <c r="H48" s="26" t="n">
        <f aca="false">SUM(H29:H47)</f>
        <v>149</v>
      </c>
      <c r="I48" s="26" t="n">
        <f aca="false">SUM(I29:I47)</f>
        <v>149</v>
      </c>
      <c r="J48" s="26" t="n">
        <f aca="false">SUM(J29:J47)</f>
        <v>0</v>
      </c>
      <c r="K48" s="26" t="n">
        <f aca="false">SUM(K29:K47)</f>
        <v>46.5</v>
      </c>
      <c r="L48" s="27"/>
      <c r="M48" s="27" t="str">
        <f aca="false">"alla "&amp;$C$5&amp;" h: "&amp;COUNTIF(M29:M47,"&lt;"&amp;$C$5)</f>
        <v>alla 11 h: 0</v>
      </c>
      <c r="N48" s="27"/>
    </row>
    <row r="49" customFormat="false" ht="15" hidden="false" customHeight="false" outlineLevel="0" collapsed="false">
      <c r="A49" s="16" t="n">
        <v>46419</v>
      </c>
      <c r="B49" s="17" t="str">
        <f aca="false">IF(A49="","",CHOOSE(WEEKDAY(A49),"P","E","T","K","N","R","L"))</f>
        <v>E</v>
      </c>
      <c r="C49" s="18" t="s">
        <v>42</v>
      </c>
      <c r="D49" s="18" t="s">
        <v>29</v>
      </c>
      <c r="E49" s="19" t="n">
        <v>0.375</v>
      </c>
      <c r="F49" s="19" t="n">
        <v>0.729166666666667</v>
      </c>
      <c r="G49" s="20" t="n">
        <v>30</v>
      </c>
      <c r="H49" s="21" t="n">
        <v>8</v>
      </c>
      <c r="I49" s="22" t="n">
        <f aca="false">IF(OR(E49="",F49=""),"",ROUND(MOD(F49-E49,1)*24-N(G49)/60,2))</f>
        <v>8</v>
      </c>
      <c r="J49" s="23" t="n">
        <f aca="false">IF(OR(I49="",H49=""),"",ROUND(MAX(0,I49-H49),2))</f>
        <v>0</v>
      </c>
      <c r="K49" s="23" t="n">
        <f aca="false">IF(OR(E49="",F49=""),"",ROUND(24*(MAX(0,MIN((E49+MOD(F49-E49,1)),6/24)-E49)+MAX(0,MIN((E49+MOD(F49-E49,1)),30/24)-MAX(E49,22/24))),2))</f>
        <v>0</v>
      </c>
      <c r="L49" s="24"/>
      <c r="M49" s="23" t="str">
        <f aca="false">IF(OR(C49="",C49&lt;&gt;C48,E49="",E48="",F48=""),"",ROUND(((A49+E49)-(A48+E48+MOD(F48-E48,1)))*24,2))</f>
        <v/>
      </c>
      <c r="N49" s="18"/>
    </row>
    <row r="50" customFormat="false" ht="15" hidden="false" customHeight="false" outlineLevel="0" collapsed="false">
      <c r="A50" s="16" t="n">
        <v>46420</v>
      </c>
      <c r="B50" s="17" t="str">
        <f aca="false">IF(A50="","",CHOOSE(WEEKDAY(A50),"P","E","T","K","N","R","L"))</f>
        <v>T</v>
      </c>
      <c r="C50" s="18" t="s">
        <v>42</v>
      </c>
      <c r="D50" s="18" t="s">
        <v>29</v>
      </c>
      <c r="E50" s="19" t="n">
        <v>0.375</v>
      </c>
      <c r="F50" s="19" t="n">
        <v>0.729166666666667</v>
      </c>
      <c r="G50" s="20" t="n">
        <v>30</v>
      </c>
      <c r="H50" s="21" t="n">
        <v>8</v>
      </c>
      <c r="I50" s="22" t="n">
        <f aca="false">IF(OR(E50="",F50=""),"",ROUND(MOD(F50-E50,1)*24-N(G50)/60,2))</f>
        <v>8</v>
      </c>
      <c r="J50" s="23" t="n">
        <f aca="false">IF(OR(I50="",H50=""),"",ROUND(MAX(0,I50-H50),2))</f>
        <v>0</v>
      </c>
      <c r="K50" s="23" t="n">
        <f aca="false">IF(OR(E50="",F50=""),"",ROUND(24*(MAX(0,MIN((E50+MOD(F50-E50,1)),6/24)-E50)+MAX(0,MIN((E50+MOD(F50-E50,1)),30/24)-MAX(E50,22/24))),2))</f>
        <v>0</v>
      </c>
      <c r="L50" s="24"/>
      <c r="M50" s="23" t="n">
        <f aca="false">IF(OR(C50="",C50&lt;&gt;C49,E50="",E49="",F49=""),"",ROUND(((A50+E50)-(A49+E49+MOD(F49-E49,1)))*24,2))</f>
        <v>15.5</v>
      </c>
      <c r="N50" s="18"/>
    </row>
    <row r="51" customFormat="false" ht="15" hidden="false" customHeight="false" outlineLevel="0" collapsed="false">
      <c r="A51" s="16" t="n">
        <v>46421</v>
      </c>
      <c r="B51" s="17" t="str">
        <f aca="false">IF(A51="","",CHOOSE(WEEKDAY(A51),"P","E","T","K","N","R","L"))</f>
        <v>K</v>
      </c>
      <c r="C51" s="18" t="s">
        <v>42</v>
      </c>
      <c r="D51" s="18" t="s">
        <v>29</v>
      </c>
      <c r="E51" s="19" t="n">
        <v>0.375</v>
      </c>
      <c r="F51" s="19" t="n">
        <v>0.729166666666667</v>
      </c>
      <c r="G51" s="20" t="n">
        <v>30</v>
      </c>
      <c r="H51" s="21" t="n">
        <v>8</v>
      </c>
      <c r="I51" s="22" t="n">
        <f aca="false">IF(OR(E51="",F51=""),"",ROUND(MOD(F51-E51,1)*24-N(G51)/60,2))</f>
        <v>8</v>
      </c>
      <c r="J51" s="23" t="n">
        <f aca="false">IF(OR(I51="",H51=""),"",ROUND(MAX(0,I51-H51),2))</f>
        <v>0</v>
      </c>
      <c r="K51" s="23" t="n">
        <f aca="false">IF(OR(E51="",F51=""),"",ROUND(24*(MAX(0,MIN((E51+MOD(F51-E51,1)),6/24)-E51)+MAX(0,MIN((E51+MOD(F51-E51,1)),30/24)-MAX(E51,22/24))),2))</f>
        <v>0</v>
      </c>
      <c r="L51" s="24"/>
      <c r="M51" s="23" t="n">
        <f aca="false">IF(OR(C51="",C51&lt;&gt;C50,E51="",E50="",F50=""),"",ROUND(((A51+E51)-(A50+E50+MOD(F50-E50,1)))*24,2))</f>
        <v>15.5</v>
      </c>
      <c r="N51" s="18"/>
    </row>
    <row r="52" customFormat="false" ht="15" hidden="false" customHeight="false" outlineLevel="0" collapsed="false">
      <c r="A52" s="16" t="n">
        <v>46422</v>
      </c>
      <c r="B52" s="17" t="str">
        <f aca="false">IF(A52="","",CHOOSE(WEEKDAY(A52),"P","E","T","K","N","R","L"))</f>
        <v>N</v>
      </c>
      <c r="C52" s="18" t="s">
        <v>42</v>
      </c>
      <c r="D52" s="18" t="s">
        <v>29</v>
      </c>
      <c r="E52" s="19" t="n">
        <v>0.375</v>
      </c>
      <c r="F52" s="19" t="n">
        <v>0.729166666666667</v>
      </c>
      <c r="G52" s="20" t="n">
        <v>30</v>
      </c>
      <c r="H52" s="21" t="n">
        <v>8</v>
      </c>
      <c r="I52" s="22" t="n">
        <f aca="false">IF(OR(E52="",F52=""),"",ROUND(MOD(F52-E52,1)*24-N(G52)/60,2))</f>
        <v>8</v>
      </c>
      <c r="J52" s="23" t="n">
        <f aca="false">IF(OR(I52="",H52=""),"",ROUND(MAX(0,I52-H52),2))</f>
        <v>0</v>
      </c>
      <c r="K52" s="23" t="n">
        <f aca="false">IF(OR(E52="",F52=""),"",ROUND(24*(MAX(0,MIN((E52+MOD(F52-E52,1)),6/24)-E52)+MAX(0,MIN((E52+MOD(F52-E52,1)),30/24)-MAX(E52,22/24))),2))</f>
        <v>0</v>
      </c>
      <c r="L52" s="24"/>
      <c r="M52" s="23" t="n">
        <f aca="false">IF(OR(C52="",C52&lt;&gt;C51,E52="",E51="",F51=""),"",ROUND(((A52+E52)-(A51+E51+MOD(F51-E51,1)))*24,2))</f>
        <v>15.5</v>
      </c>
      <c r="N52" s="18"/>
    </row>
    <row r="53" customFormat="false" ht="15" hidden="false" customHeight="false" outlineLevel="0" collapsed="false">
      <c r="A53" s="16" t="n">
        <v>46423</v>
      </c>
      <c r="B53" s="17" t="str">
        <f aca="false">IF(A53="","",CHOOSE(WEEKDAY(A53),"P","E","T","K","N","R","L"))</f>
        <v>R</v>
      </c>
      <c r="C53" s="18" t="s">
        <v>42</v>
      </c>
      <c r="D53" s="18" t="s">
        <v>29</v>
      </c>
      <c r="E53" s="19" t="n">
        <v>0.375</v>
      </c>
      <c r="F53" s="19" t="n">
        <v>0.729166666666667</v>
      </c>
      <c r="G53" s="20" t="n">
        <v>30</v>
      </c>
      <c r="H53" s="21" t="n">
        <v>8</v>
      </c>
      <c r="I53" s="22" t="n">
        <f aca="false">IF(OR(E53="",F53=""),"",ROUND(MOD(F53-E53,1)*24-N(G53)/60,2))</f>
        <v>8</v>
      </c>
      <c r="J53" s="23" t="n">
        <f aca="false">IF(OR(I53="",H53=""),"",ROUND(MAX(0,I53-H53),2))</f>
        <v>0</v>
      </c>
      <c r="K53" s="23" t="n">
        <f aca="false">IF(OR(E53="",F53=""),"",ROUND(24*(MAX(0,MIN((E53+MOD(F53-E53,1)),6/24)-E53)+MAX(0,MIN((E53+MOD(F53-E53,1)),30/24)-MAX(E53,22/24))),2))</f>
        <v>0</v>
      </c>
      <c r="L53" s="24"/>
      <c r="M53" s="23" t="n">
        <f aca="false">IF(OR(C53="",C53&lt;&gt;C52,E53="",E52="",F52=""),"",ROUND(((A53+E53)-(A52+E52+MOD(F52-E52,1)))*24,2))</f>
        <v>15.5</v>
      </c>
      <c r="N53" s="18"/>
    </row>
    <row r="54" customFormat="false" ht="15" hidden="false" customHeight="false" outlineLevel="0" collapsed="false">
      <c r="A54" s="16" t="n">
        <v>46426</v>
      </c>
      <c r="B54" s="17" t="str">
        <f aca="false">IF(A54="","",CHOOSE(WEEKDAY(A54),"P","E","T","K","N","R","L"))</f>
        <v>E</v>
      </c>
      <c r="C54" s="18" t="s">
        <v>42</v>
      </c>
      <c r="D54" s="18" t="s">
        <v>29</v>
      </c>
      <c r="E54" s="19" t="n">
        <v>0.375</v>
      </c>
      <c r="F54" s="19" t="n">
        <v>0.729166666666667</v>
      </c>
      <c r="G54" s="20" t="n">
        <v>30</v>
      </c>
      <c r="H54" s="21" t="n">
        <v>8</v>
      </c>
      <c r="I54" s="22" t="n">
        <f aca="false">IF(OR(E54="",F54=""),"",ROUND(MOD(F54-E54,1)*24-N(G54)/60,2))</f>
        <v>8</v>
      </c>
      <c r="J54" s="23" t="n">
        <f aca="false">IF(OR(I54="",H54=""),"",ROUND(MAX(0,I54-H54),2))</f>
        <v>0</v>
      </c>
      <c r="K54" s="23" t="n">
        <f aca="false">IF(OR(E54="",F54=""),"",ROUND(24*(MAX(0,MIN((E54+MOD(F54-E54,1)),6/24)-E54)+MAX(0,MIN((E54+MOD(F54-E54,1)),30/24)-MAX(E54,22/24))),2))</f>
        <v>0</v>
      </c>
      <c r="L54" s="24"/>
      <c r="M54" s="23" t="n">
        <f aca="false">IF(OR(C54="",C54&lt;&gt;C53,E54="",E53="",F53=""),"",ROUND(((A54+E54)-(A53+E53+MOD(F53-E53,1)))*24,2))</f>
        <v>63.5</v>
      </c>
      <c r="N54" s="18"/>
    </row>
    <row r="55" customFormat="false" ht="15" hidden="false" customHeight="false" outlineLevel="0" collapsed="false">
      <c r="A55" s="16" t="n">
        <v>46427</v>
      </c>
      <c r="B55" s="17" t="str">
        <f aca="false">IF(A55="","",CHOOSE(WEEKDAY(A55),"P","E","T","K","N","R","L"))</f>
        <v>T</v>
      </c>
      <c r="C55" s="18" t="s">
        <v>42</v>
      </c>
      <c r="D55" s="18" t="s">
        <v>29</v>
      </c>
      <c r="E55" s="19" t="n">
        <v>0.375</v>
      </c>
      <c r="F55" s="19" t="n">
        <v>0.729166666666667</v>
      </c>
      <c r="G55" s="20" t="n">
        <v>30</v>
      </c>
      <c r="H55" s="21" t="n">
        <v>8</v>
      </c>
      <c r="I55" s="22" t="n">
        <f aca="false">IF(OR(E55="",F55=""),"",ROUND(MOD(F55-E55,1)*24-N(G55)/60,2))</f>
        <v>8</v>
      </c>
      <c r="J55" s="23" t="n">
        <f aca="false">IF(OR(I55="",H55=""),"",ROUND(MAX(0,I55-H55),2))</f>
        <v>0</v>
      </c>
      <c r="K55" s="23" t="n">
        <f aca="false">IF(OR(E55="",F55=""),"",ROUND(24*(MAX(0,MIN((E55+MOD(F55-E55,1)),6/24)-E55)+MAX(0,MIN((E55+MOD(F55-E55,1)),30/24)-MAX(E55,22/24))),2))</f>
        <v>0</v>
      </c>
      <c r="L55" s="24"/>
      <c r="M55" s="23" t="n">
        <f aca="false">IF(OR(C55="",C55&lt;&gt;C54,E55="",E54="",F54=""),"",ROUND(((A55+E55)-(A54+E54+MOD(F54-E54,1)))*24,2))</f>
        <v>15.5</v>
      </c>
      <c r="N55" s="18"/>
    </row>
    <row r="56" customFormat="false" ht="15" hidden="false" customHeight="false" outlineLevel="0" collapsed="false">
      <c r="A56" s="16" t="n">
        <v>46428</v>
      </c>
      <c r="B56" s="17" t="str">
        <f aca="false">IF(A56="","",CHOOSE(WEEKDAY(A56),"P","E","T","K","N","R","L"))</f>
        <v>K</v>
      </c>
      <c r="C56" s="18" t="s">
        <v>42</v>
      </c>
      <c r="D56" s="18" t="s">
        <v>43</v>
      </c>
      <c r="E56" s="19"/>
      <c r="F56" s="19"/>
      <c r="G56" s="20"/>
      <c r="H56" s="21" t="n">
        <v>8</v>
      </c>
      <c r="I56" s="22" t="str">
        <f aca="false">IF(OR(E56="",F56=""),"",ROUND(MOD(F56-E56,1)*24-N(G56)/60,2))</f>
        <v/>
      </c>
      <c r="J56" s="23" t="str">
        <f aca="false">IF(OR(I56="",H56=""),"",ROUND(MAX(0,I56-H56),2))</f>
        <v/>
      </c>
      <c r="K56" s="23" t="str">
        <f aca="false">IF(OR(E56="",F56=""),"",ROUND(24*(MAX(0,MIN((E56+MOD(F56-E56,1)),6/24)-E56)+MAX(0,MIN((E56+MOD(F56-E56,1)),30/24)-MAX(E56,22/24))),2))</f>
        <v/>
      </c>
      <c r="L56" s="24"/>
      <c r="M56" s="23" t="str">
        <f aca="false">IF(OR(C56="",C56&lt;&gt;C55,E56="",E55="",F55=""),"",ROUND(((A56+E56)-(A55+E55+MOD(F55-E55,1)))*24,2))</f>
        <v/>
      </c>
      <c r="N56" s="18" t="s">
        <v>44</v>
      </c>
    </row>
    <row r="57" customFormat="false" ht="15" hidden="false" customHeight="false" outlineLevel="0" collapsed="false">
      <c r="A57" s="16" t="n">
        <v>46429</v>
      </c>
      <c r="B57" s="17" t="str">
        <f aca="false">IF(A57="","",CHOOSE(WEEKDAY(A57),"P","E","T","K","N","R","L"))</f>
        <v>N</v>
      </c>
      <c r="C57" s="18" t="s">
        <v>42</v>
      </c>
      <c r="D57" s="18" t="s">
        <v>43</v>
      </c>
      <c r="E57" s="19"/>
      <c r="F57" s="19"/>
      <c r="G57" s="20"/>
      <c r="H57" s="21" t="n">
        <v>8</v>
      </c>
      <c r="I57" s="22" t="str">
        <f aca="false">IF(OR(E57="",F57=""),"",ROUND(MOD(F57-E57,1)*24-N(G57)/60,2))</f>
        <v/>
      </c>
      <c r="J57" s="23" t="str">
        <f aca="false">IF(OR(I57="",H57=""),"",ROUND(MAX(0,I57-H57),2))</f>
        <v/>
      </c>
      <c r="K57" s="23" t="str">
        <f aca="false">IF(OR(E57="",F57=""),"",ROUND(24*(MAX(0,MIN((E57+MOD(F57-E57,1)),6/24)-E57)+MAX(0,MIN((E57+MOD(F57-E57,1)),30/24)-MAX(E57,22/24))),2))</f>
        <v/>
      </c>
      <c r="L57" s="24"/>
      <c r="M57" s="23" t="str">
        <f aca="false">IF(OR(C57="",C57&lt;&gt;C56,E57="",E56="",F56=""),"",ROUND(((A57+E57)-(A56+E56+MOD(F56-E56,1)))*24,2))</f>
        <v/>
      </c>
      <c r="N57" s="18" t="s">
        <v>44</v>
      </c>
    </row>
    <row r="58" customFormat="false" ht="15" hidden="false" customHeight="false" outlineLevel="0" collapsed="false">
      <c r="A58" s="16" t="n">
        <v>46430</v>
      </c>
      <c r="B58" s="17" t="str">
        <f aca="false">IF(A58="","",CHOOSE(WEEKDAY(A58),"P","E","T","K","N","R","L"))</f>
        <v>R</v>
      </c>
      <c r="C58" s="18" t="s">
        <v>42</v>
      </c>
      <c r="D58" s="18" t="s">
        <v>29</v>
      </c>
      <c r="E58" s="19" t="n">
        <v>0.375</v>
      </c>
      <c r="F58" s="19" t="n">
        <v>0.729166666666667</v>
      </c>
      <c r="G58" s="20" t="n">
        <v>30</v>
      </c>
      <c r="H58" s="21" t="n">
        <v>8</v>
      </c>
      <c r="I58" s="22" t="n">
        <f aca="false">IF(OR(E58="",F58=""),"",ROUND(MOD(F58-E58,1)*24-N(G58)/60,2))</f>
        <v>8</v>
      </c>
      <c r="J58" s="23" t="n">
        <f aca="false">IF(OR(I58="",H58=""),"",ROUND(MAX(0,I58-H58),2))</f>
        <v>0</v>
      </c>
      <c r="K58" s="23" t="n">
        <f aca="false">IF(OR(E58="",F58=""),"",ROUND(24*(MAX(0,MIN((E58+MOD(F58-E58,1)),6/24)-E58)+MAX(0,MIN((E58+MOD(F58-E58,1)),30/24)-MAX(E58,22/24))),2))</f>
        <v>0</v>
      </c>
      <c r="L58" s="24"/>
      <c r="M58" s="23" t="str">
        <f aca="false">IF(OR(C58="",C58&lt;&gt;C57,E58="",E57="",F57=""),"",ROUND(((A58+E58)-(A57+E57+MOD(F57-E57,1)))*24,2))</f>
        <v/>
      </c>
      <c r="N58" s="18"/>
    </row>
    <row r="59" customFormat="false" ht="15" hidden="false" customHeight="false" outlineLevel="0" collapsed="false">
      <c r="A59" s="16" t="n">
        <v>46433</v>
      </c>
      <c r="B59" s="17" t="str">
        <f aca="false">IF(A59="","",CHOOSE(WEEKDAY(A59),"P","E","T","K","N","R","L"))</f>
        <v>E</v>
      </c>
      <c r="C59" s="18" t="s">
        <v>42</v>
      </c>
      <c r="D59" s="18" t="s">
        <v>29</v>
      </c>
      <c r="E59" s="19" t="n">
        <v>0.375</v>
      </c>
      <c r="F59" s="19" t="n">
        <v>0.729166666666667</v>
      </c>
      <c r="G59" s="20" t="n">
        <v>30</v>
      </c>
      <c r="H59" s="21" t="n">
        <v>8</v>
      </c>
      <c r="I59" s="22" t="n">
        <f aca="false">IF(OR(E59="",F59=""),"",ROUND(MOD(F59-E59,1)*24-N(G59)/60,2))</f>
        <v>8</v>
      </c>
      <c r="J59" s="23" t="n">
        <f aca="false">IF(OR(I59="",H59=""),"",ROUND(MAX(0,I59-H59),2))</f>
        <v>0</v>
      </c>
      <c r="K59" s="23" t="n">
        <f aca="false">IF(OR(E59="",F59=""),"",ROUND(24*(MAX(0,MIN((E59+MOD(F59-E59,1)),6/24)-E59)+MAX(0,MIN((E59+MOD(F59-E59,1)),30/24)-MAX(E59,22/24))),2))</f>
        <v>0</v>
      </c>
      <c r="L59" s="24"/>
      <c r="M59" s="23" t="n">
        <f aca="false">IF(OR(C59="",C59&lt;&gt;C58,E59="",E58="",F58=""),"",ROUND(((A59+E59)-(A58+E58+MOD(F58-E58,1)))*24,2))</f>
        <v>63.5</v>
      </c>
      <c r="N59" s="18"/>
    </row>
    <row r="60" customFormat="false" ht="15" hidden="false" customHeight="false" outlineLevel="0" collapsed="false">
      <c r="A60" s="16" t="n">
        <v>46434</v>
      </c>
      <c r="B60" s="17" t="str">
        <f aca="false">IF(A60="","",CHOOSE(WEEKDAY(A60),"P","E","T","K","N","R","L"))</f>
        <v>T</v>
      </c>
      <c r="C60" s="18" t="s">
        <v>42</v>
      </c>
      <c r="D60" s="18" t="s">
        <v>32</v>
      </c>
      <c r="E60" s="19" t="n">
        <v>0.375</v>
      </c>
      <c r="F60" s="19" t="n">
        <v>0.791666666666667</v>
      </c>
      <c r="G60" s="20" t="n">
        <v>30</v>
      </c>
      <c r="H60" s="21" t="n">
        <v>8</v>
      </c>
      <c r="I60" s="22" t="n">
        <f aca="false">IF(OR(E60="",F60=""),"",ROUND(MOD(F60-E60,1)*24-N(G60)/60,2))</f>
        <v>9.5</v>
      </c>
      <c r="J60" s="23" t="n">
        <f aca="false">IF(OR(I60="",H60=""),"",ROUND(MAX(0,I60-H60),2))</f>
        <v>1.5</v>
      </c>
      <c r="K60" s="23" t="n">
        <f aca="false">IF(OR(E60="",F60=""),"",ROUND(24*(MAX(0,MIN((E60+MOD(F60-E60,1)),6/24)-E60)+MAX(0,MIN((E60+MOD(F60-E60,1)),30/24)-MAX(E60,22/24))),2))</f>
        <v>0</v>
      </c>
      <c r="L60" s="24"/>
      <c r="M60" s="23" t="n">
        <f aca="false">IF(OR(C60="",C60&lt;&gt;C59,E60="",E59="",F59=""),"",ROUND(((A60+E60)-(A59+E59+MOD(F59-E59,1)))*24,2))</f>
        <v>15.5</v>
      </c>
      <c r="N60" s="18" t="s">
        <v>45</v>
      </c>
    </row>
    <row r="61" customFormat="false" ht="15" hidden="false" customHeight="false" outlineLevel="0" collapsed="false">
      <c r="A61" s="16" t="n">
        <v>46435</v>
      </c>
      <c r="B61" s="17" t="str">
        <f aca="false">IF(A61="","",CHOOSE(WEEKDAY(A61),"P","E","T","K","N","R","L"))</f>
        <v>K</v>
      </c>
      <c r="C61" s="18" t="s">
        <v>42</v>
      </c>
      <c r="D61" s="18" t="s">
        <v>29</v>
      </c>
      <c r="E61" s="19" t="n">
        <v>0.375</v>
      </c>
      <c r="F61" s="19" t="n">
        <v>0.729166666666667</v>
      </c>
      <c r="G61" s="20" t="n">
        <v>30</v>
      </c>
      <c r="H61" s="21" t="n">
        <v>8</v>
      </c>
      <c r="I61" s="22" t="n">
        <f aca="false">IF(OR(E61="",F61=""),"",ROUND(MOD(F61-E61,1)*24-N(G61)/60,2))</f>
        <v>8</v>
      </c>
      <c r="J61" s="23" t="n">
        <f aca="false">IF(OR(I61="",H61=""),"",ROUND(MAX(0,I61-H61),2))</f>
        <v>0</v>
      </c>
      <c r="K61" s="23" t="n">
        <f aca="false">IF(OR(E61="",F61=""),"",ROUND(24*(MAX(0,MIN((E61+MOD(F61-E61,1)),6/24)-E61)+MAX(0,MIN((E61+MOD(F61-E61,1)),30/24)-MAX(E61,22/24))),2))</f>
        <v>0</v>
      </c>
      <c r="L61" s="24"/>
      <c r="M61" s="23" t="n">
        <f aca="false">IF(OR(C61="",C61&lt;&gt;C60,E61="",E60="",F60=""),"",ROUND(((A61+E61)-(A60+E60+MOD(F60-E60,1)))*24,2))</f>
        <v>14</v>
      </c>
      <c r="N61" s="18"/>
    </row>
    <row r="62" customFormat="false" ht="15" hidden="false" customHeight="false" outlineLevel="0" collapsed="false">
      <c r="A62" s="16" t="n">
        <v>46436</v>
      </c>
      <c r="B62" s="17" t="str">
        <f aca="false">IF(A62="","",CHOOSE(WEEKDAY(A62),"P","E","T","K","N","R","L"))</f>
        <v>N</v>
      </c>
      <c r="C62" s="18" t="s">
        <v>42</v>
      </c>
      <c r="D62" s="18" t="s">
        <v>29</v>
      </c>
      <c r="E62" s="19" t="n">
        <v>0.375</v>
      </c>
      <c r="F62" s="19" t="n">
        <v>0.729166666666667</v>
      </c>
      <c r="G62" s="20" t="n">
        <v>30</v>
      </c>
      <c r="H62" s="21" t="n">
        <v>8</v>
      </c>
      <c r="I62" s="22" t="n">
        <f aca="false">IF(OR(E62="",F62=""),"",ROUND(MOD(F62-E62,1)*24-N(G62)/60,2))</f>
        <v>8</v>
      </c>
      <c r="J62" s="23" t="n">
        <f aca="false">IF(OR(I62="",H62=""),"",ROUND(MAX(0,I62-H62),2))</f>
        <v>0</v>
      </c>
      <c r="K62" s="23" t="n">
        <f aca="false">IF(OR(E62="",F62=""),"",ROUND(24*(MAX(0,MIN((E62+MOD(F62-E62,1)),6/24)-E62)+MAX(0,MIN((E62+MOD(F62-E62,1)),30/24)-MAX(E62,22/24))),2))</f>
        <v>0</v>
      </c>
      <c r="L62" s="24"/>
      <c r="M62" s="23" t="n">
        <f aca="false">IF(OR(C62="",C62&lt;&gt;C61,E62="",E61="",F61=""),"",ROUND(((A62+E62)-(A61+E61+MOD(F61-E61,1)))*24,2))</f>
        <v>15.5</v>
      </c>
      <c r="N62" s="18" t="s">
        <v>46</v>
      </c>
    </row>
    <row r="63" customFormat="false" ht="15" hidden="false" customHeight="false" outlineLevel="0" collapsed="false">
      <c r="A63" s="16" t="n">
        <v>46437</v>
      </c>
      <c r="B63" s="17" t="str">
        <f aca="false">IF(A63="","",CHOOSE(WEEKDAY(A63),"P","E","T","K","N","R","L"))</f>
        <v>R</v>
      </c>
      <c r="C63" s="18" t="s">
        <v>42</v>
      </c>
      <c r="D63" s="18" t="s">
        <v>29</v>
      </c>
      <c r="E63" s="19" t="n">
        <v>0.375</v>
      </c>
      <c r="F63" s="19" t="n">
        <v>0.729166666666667</v>
      </c>
      <c r="G63" s="20" t="n">
        <v>30</v>
      </c>
      <c r="H63" s="21" t="n">
        <v>8</v>
      </c>
      <c r="I63" s="22" t="n">
        <f aca="false">IF(OR(E63="",F63=""),"",ROUND(MOD(F63-E63,1)*24-N(G63)/60,2))</f>
        <v>8</v>
      </c>
      <c r="J63" s="23" t="n">
        <f aca="false">IF(OR(I63="",H63=""),"",ROUND(MAX(0,I63-H63),2))</f>
        <v>0</v>
      </c>
      <c r="K63" s="23" t="n">
        <f aca="false">IF(OR(E63="",F63=""),"",ROUND(24*(MAX(0,MIN((E63+MOD(F63-E63,1)),6/24)-E63)+MAX(0,MIN((E63+MOD(F63-E63,1)),30/24)-MAX(E63,22/24))),2))</f>
        <v>0</v>
      </c>
      <c r="L63" s="24"/>
      <c r="M63" s="23" t="n">
        <f aca="false">IF(OR(C63="",C63&lt;&gt;C62,E63="",E62="",F62=""),"",ROUND(((A63+E63)-(A62+E62+MOD(F62-E62,1)))*24,2))</f>
        <v>15.5</v>
      </c>
      <c r="N63" s="18"/>
    </row>
    <row r="64" customFormat="false" ht="15" hidden="false" customHeight="false" outlineLevel="0" collapsed="false">
      <c r="A64" s="16" t="n">
        <v>46440</v>
      </c>
      <c r="B64" s="17" t="str">
        <f aca="false">IF(A64="","",CHOOSE(WEEKDAY(A64),"P","E","T","K","N","R","L"))</f>
        <v>E</v>
      </c>
      <c r="C64" s="18" t="s">
        <v>42</v>
      </c>
      <c r="D64" s="18" t="s">
        <v>29</v>
      </c>
      <c r="E64" s="19" t="n">
        <v>0.375</v>
      </c>
      <c r="F64" s="19" t="n">
        <v>0.729166666666667</v>
      </c>
      <c r="G64" s="20" t="n">
        <v>30</v>
      </c>
      <c r="H64" s="21" t="n">
        <v>8</v>
      </c>
      <c r="I64" s="22" t="n">
        <f aca="false">IF(OR(E64="",F64=""),"",ROUND(MOD(F64-E64,1)*24-N(G64)/60,2))</f>
        <v>8</v>
      </c>
      <c r="J64" s="23" t="n">
        <f aca="false">IF(OR(I64="",H64=""),"",ROUND(MAX(0,I64-H64),2))</f>
        <v>0</v>
      </c>
      <c r="K64" s="23" t="n">
        <f aca="false">IF(OR(E64="",F64=""),"",ROUND(24*(MAX(0,MIN((E64+MOD(F64-E64,1)),6/24)-E64)+MAX(0,MIN((E64+MOD(F64-E64,1)),30/24)-MAX(E64,22/24))),2))</f>
        <v>0</v>
      </c>
      <c r="L64" s="24"/>
      <c r="M64" s="23" t="n">
        <f aca="false">IF(OR(C64="",C64&lt;&gt;C63,E64="",E63="",F63=""),"",ROUND(((A64+E64)-(A63+E63+MOD(F63-E63,1)))*24,2))</f>
        <v>63.5</v>
      </c>
      <c r="N64" s="18"/>
    </row>
    <row r="65" customFormat="false" ht="15" hidden="false" customHeight="false" outlineLevel="0" collapsed="false">
      <c r="A65" s="16" t="n">
        <v>46441</v>
      </c>
      <c r="B65" s="17" t="str">
        <f aca="false">IF(A65="","",CHOOSE(WEEKDAY(A65),"P","E","T","K","N","R","L"))</f>
        <v>T</v>
      </c>
      <c r="C65" s="18" t="s">
        <v>42</v>
      </c>
      <c r="D65" s="18" t="s">
        <v>34</v>
      </c>
      <c r="E65" s="19" t="n">
        <v>0.375</v>
      </c>
      <c r="F65" s="19" t="n">
        <v>0.604166666666667</v>
      </c>
      <c r="G65" s="20" t="n">
        <v>30</v>
      </c>
      <c r="H65" s="21" t="n">
        <v>5</v>
      </c>
      <c r="I65" s="22" t="n">
        <f aca="false">IF(OR(E65="",F65=""),"",ROUND(MOD(F65-E65,1)*24-N(G65)/60,2))</f>
        <v>5</v>
      </c>
      <c r="J65" s="23" t="n">
        <f aca="false">IF(OR(I65="",H65=""),"",ROUND(MAX(0,I65-H65),2))</f>
        <v>0</v>
      </c>
      <c r="K65" s="23" t="n">
        <f aca="false">IF(OR(E65="",F65=""),"",ROUND(24*(MAX(0,MIN((E65+MOD(F65-E65,1)),6/24)-E65)+MAX(0,MIN((E65+MOD(F65-E65,1)),30/24)-MAX(E65,22/24))),2))</f>
        <v>0</v>
      </c>
      <c r="L65" s="24"/>
      <c r="M65" s="23" t="n">
        <f aca="false">IF(OR(C65="",C65&lt;&gt;C64,E65="",E64="",F64=""),"",ROUND(((A65+E65)-(A64+E64+MOD(F64-E64,1)))*24,2))</f>
        <v>15.5</v>
      </c>
      <c r="N65" s="18" t="s">
        <v>35</v>
      </c>
    </row>
    <row r="66" customFormat="false" ht="15" hidden="false" customHeight="false" outlineLevel="0" collapsed="false">
      <c r="A66" s="16" t="n">
        <v>46443</v>
      </c>
      <c r="B66" s="17" t="str">
        <f aca="false">IF(A66="","",CHOOSE(WEEKDAY(A66),"P","E","T","K","N","R","L"))</f>
        <v>N</v>
      </c>
      <c r="C66" s="18" t="s">
        <v>42</v>
      </c>
      <c r="D66" s="18" t="s">
        <v>29</v>
      </c>
      <c r="E66" s="19" t="n">
        <v>0.375</v>
      </c>
      <c r="F66" s="19" t="n">
        <v>0.729166666666667</v>
      </c>
      <c r="G66" s="20" t="n">
        <v>30</v>
      </c>
      <c r="H66" s="21" t="n">
        <v>8</v>
      </c>
      <c r="I66" s="22" t="n">
        <f aca="false">IF(OR(E66="",F66=""),"",ROUND(MOD(F66-E66,1)*24-N(G66)/60,2))</f>
        <v>8</v>
      </c>
      <c r="J66" s="23" t="n">
        <f aca="false">IF(OR(I66="",H66=""),"",ROUND(MAX(0,I66-H66),2))</f>
        <v>0</v>
      </c>
      <c r="K66" s="23" t="n">
        <f aca="false">IF(OR(E66="",F66=""),"",ROUND(24*(MAX(0,MIN((E66+MOD(F66-E66,1)),6/24)-E66)+MAX(0,MIN((E66+MOD(F66-E66,1)),30/24)-MAX(E66,22/24))),2))</f>
        <v>0</v>
      </c>
      <c r="L66" s="24"/>
      <c r="M66" s="23" t="n">
        <f aca="false">IF(OR(C66="",C66&lt;&gt;C65,E66="",E65="",F65=""),"",ROUND(((A66+E66)-(A65+E65+MOD(F65-E65,1)))*24,2))</f>
        <v>42.5</v>
      </c>
      <c r="N66" s="18"/>
    </row>
    <row r="67" customFormat="false" ht="15" hidden="false" customHeight="false" outlineLevel="0" collapsed="false">
      <c r="A67" s="16" t="n">
        <v>46444</v>
      </c>
      <c r="B67" s="17" t="str">
        <f aca="false">IF(A67="","",CHOOSE(WEEKDAY(A67),"P","E","T","K","N","R","L"))</f>
        <v>R</v>
      </c>
      <c r="C67" s="18" t="s">
        <v>42</v>
      </c>
      <c r="D67" s="18" t="s">
        <v>29</v>
      </c>
      <c r="E67" s="19" t="n">
        <v>0.375</v>
      </c>
      <c r="F67" s="19" t="n">
        <v>0.729166666666667</v>
      </c>
      <c r="G67" s="20" t="n">
        <v>30</v>
      </c>
      <c r="H67" s="21" t="n">
        <v>8</v>
      </c>
      <c r="I67" s="22" t="n">
        <f aca="false">IF(OR(E67="",F67=""),"",ROUND(MOD(F67-E67,1)*24-N(G67)/60,2))</f>
        <v>8</v>
      </c>
      <c r="J67" s="23" t="n">
        <f aca="false">IF(OR(I67="",H67=""),"",ROUND(MAX(0,I67-H67),2))</f>
        <v>0</v>
      </c>
      <c r="K67" s="23" t="n">
        <f aca="false">IF(OR(E67="",F67=""),"",ROUND(24*(MAX(0,MIN((E67+MOD(F67-E67,1)),6/24)-E67)+MAX(0,MIN((E67+MOD(F67-E67,1)),30/24)-MAX(E67,22/24))),2))</f>
        <v>0</v>
      </c>
      <c r="L67" s="24"/>
      <c r="M67" s="23" t="n">
        <f aca="false">IF(OR(C67="",C67&lt;&gt;C66,E67="",E66="",F66=""),"",ROUND(((A67+E67)-(A66+E66+MOD(F66-E66,1)))*24,2))</f>
        <v>15.5</v>
      </c>
      <c r="N67" s="18"/>
    </row>
    <row r="68" customFormat="false" ht="15" hidden="false" customHeight="false" outlineLevel="0" collapsed="false">
      <c r="A68" s="25" t="s">
        <v>47</v>
      </c>
      <c r="B68" s="25"/>
      <c r="C68" s="25"/>
      <c r="D68" s="25"/>
      <c r="E68" s="25"/>
      <c r="F68" s="25"/>
      <c r="G68" s="25"/>
      <c r="H68" s="26" t="n">
        <f aca="false">SUM(H49:H67)</f>
        <v>149</v>
      </c>
      <c r="I68" s="26" t="n">
        <f aca="false">SUM(I49:I67)</f>
        <v>134.5</v>
      </c>
      <c r="J68" s="26" t="n">
        <f aca="false">SUM(J49:J67)</f>
        <v>1.5</v>
      </c>
      <c r="K68" s="26" t="n">
        <f aca="false">SUM(K49:K67)</f>
        <v>0</v>
      </c>
      <c r="L68" s="27"/>
      <c r="M68" s="27" t="str">
        <f aca="false">"alla "&amp;$C$5&amp;" h: "&amp;COUNTIF(M49:M67,"&lt;"&amp;$C$5)</f>
        <v>alla 11 h: 0</v>
      </c>
      <c r="N68" s="27"/>
    </row>
    <row r="69" customFormat="false" ht="15" hidden="false" customHeight="false" outlineLevel="0" collapsed="false">
      <c r="C69" s="10" t="s">
        <v>48</v>
      </c>
    </row>
    <row r="70" customFormat="false" ht="15" hidden="false" customHeight="false" outlineLevel="0" collapsed="false">
      <c r="A70" s="16"/>
      <c r="B70" s="17" t="str">
        <f aca="false">IF(A70="","",CHOOSE(WEEKDAY(A70),"P","E","T","K","N","R","L"))</f>
        <v/>
      </c>
      <c r="C70" s="18"/>
      <c r="D70" s="18"/>
      <c r="E70" s="19"/>
      <c r="F70" s="19"/>
      <c r="G70" s="20"/>
      <c r="H70" s="21"/>
      <c r="I70" s="22" t="str">
        <f aca="false">IF(OR(E70="",F70=""),"",ROUND(MOD(F70-E70,1)*24-N(G70)/60,2))</f>
        <v/>
      </c>
      <c r="J70" s="23" t="str">
        <f aca="false">IF(OR(I70="",H70=""),"",ROUND(MAX(0,I70-H70),2))</f>
        <v/>
      </c>
      <c r="K70" s="23" t="str">
        <f aca="false">IF(OR(E70="",F70=""),"",ROUND(24*(MAX(0,MIN((E70+MOD(F70-E70,1)),6/24)-E70)+MAX(0,MIN((E70+MOD(F70-E70,1)),30/24)-MAX(E70,22/24))),2))</f>
        <v/>
      </c>
      <c r="L70" s="24"/>
      <c r="M70" s="23" t="str">
        <f aca="false">IF(OR(C70="",C70&lt;&gt;C69,E70="",E69="",F69=""),"",ROUND(((A70+E70)-(A69+E69+MOD(F69-E69,1)))*24,2))</f>
        <v/>
      </c>
      <c r="N70" s="18"/>
    </row>
    <row r="71" customFormat="false" ht="15" hidden="false" customHeight="false" outlineLevel="0" collapsed="false">
      <c r="A71" s="16"/>
      <c r="B71" s="17" t="str">
        <f aca="false">IF(A71="","",CHOOSE(WEEKDAY(A71),"P","E","T","K","N","R","L"))</f>
        <v/>
      </c>
      <c r="C71" s="18"/>
      <c r="D71" s="18"/>
      <c r="E71" s="19"/>
      <c r="F71" s="19"/>
      <c r="G71" s="20"/>
      <c r="H71" s="21"/>
      <c r="I71" s="22" t="str">
        <f aca="false">IF(OR(E71="",F71=""),"",ROUND(MOD(F71-E71,1)*24-N(G71)/60,2))</f>
        <v/>
      </c>
      <c r="J71" s="23" t="str">
        <f aca="false">IF(OR(I71="",H71=""),"",ROUND(MAX(0,I71-H71),2))</f>
        <v/>
      </c>
      <c r="K71" s="23" t="str">
        <f aca="false">IF(OR(E71="",F71=""),"",ROUND(24*(MAX(0,MIN((E71+MOD(F71-E71,1)),6/24)-E71)+MAX(0,MIN((E71+MOD(F71-E71,1)),30/24)-MAX(E71,22/24))),2))</f>
        <v/>
      </c>
      <c r="L71" s="24"/>
      <c r="M71" s="23" t="str">
        <f aca="false">IF(OR(C71="",C71&lt;&gt;C70,E71="",E70="",F70=""),"",ROUND(((A71+E71)-(A70+E70+MOD(F70-E70,1)))*24,2))</f>
        <v/>
      </c>
      <c r="N71" s="18"/>
    </row>
    <row r="72" customFormat="false" ht="15" hidden="false" customHeight="false" outlineLevel="0" collapsed="false">
      <c r="A72" s="16"/>
      <c r="B72" s="17" t="str">
        <f aca="false">IF(A72="","",CHOOSE(WEEKDAY(A72),"P","E","T","K","N","R","L"))</f>
        <v/>
      </c>
      <c r="C72" s="18"/>
      <c r="D72" s="18"/>
      <c r="E72" s="19"/>
      <c r="F72" s="19"/>
      <c r="G72" s="20"/>
      <c r="H72" s="21"/>
      <c r="I72" s="22" t="str">
        <f aca="false">IF(OR(E72="",F72=""),"",ROUND(MOD(F72-E72,1)*24-N(G72)/60,2))</f>
        <v/>
      </c>
      <c r="J72" s="23" t="str">
        <f aca="false">IF(OR(I72="",H72=""),"",ROUND(MAX(0,I72-H72),2))</f>
        <v/>
      </c>
      <c r="K72" s="23" t="str">
        <f aca="false">IF(OR(E72="",F72=""),"",ROUND(24*(MAX(0,MIN((E72+MOD(F72-E72,1)),6/24)-E72)+MAX(0,MIN((E72+MOD(F72-E72,1)),30/24)-MAX(E72,22/24))),2))</f>
        <v/>
      </c>
      <c r="L72" s="24"/>
      <c r="M72" s="23" t="str">
        <f aca="false">IF(OR(C72="",C72&lt;&gt;C71,E72="",E71="",F71=""),"",ROUND(((A72+E72)-(A71+E71+MOD(F71-E71,1)))*24,2))</f>
        <v/>
      </c>
      <c r="N72" s="18"/>
    </row>
    <row r="73" customFormat="false" ht="15" hidden="false" customHeight="false" outlineLevel="0" collapsed="false">
      <c r="A73" s="16"/>
      <c r="B73" s="17" t="str">
        <f aca="false">IF(A73="","",CHOOSE(WEEKDAY(A73),"P","E","T","K","N","R","L"))</f>
        <v/>
      </c>
      <c r="C73" s="18"/>
      <c r="D73" s="18"/>
      <c r="E73" s="19"/>
      <c r="F73" s="19"/>
      <c r="G73" s="20"/>
      <c r="H73" s="21"/>
      <c r="I73" s="22" t="str">
        <f aca="false">IF(OR(E73="",F73=""),"",ROUND(MOD(F73-E73,1)*24-N(G73)/60,2))</f>
        <v/>
      </c>
      <c r="J73" s="23" t="str">
        <f aca="false">IF(OR(I73="",H73=""),"",ROUND(MAX(0,I73-H73),2))</f>
        <v/>
      </c>
      <c r="K73" s="23" t="str">
        <f aca="false">IF(OR(E73="",F73=""),"",ROUND(24*(MAX(0,MIN((E73+MOD(F73-E73,1)),6/24)-E73)+MAX(0,MIN((E73+MOD(F73-E73,1)),30/24)-MAX(E73,22/24))),2))</f>
        <v/>
      </c>
      <c r="L73" s="24"/>
      <c r="M73" s="23" t="str">
        <f aca="false">IF(OR(C73="",C73&lt;&gt;C72,E73="",E72="",F72=""),"",ROUND(((A73+E73)-(A72+E72+MOD(F72-E72,1)))*24,2))</f>
        <v/>
      </c>
      <c r="N73" s="18"/>
    </row>
    <row r="74" customFormat="false" ht="15" hidden="false" customHeight="false" outlineLevel="0" collapsed="false">
      <c r="A74" s="16"/>
      <c r="B74" s="17" t="str">
        <f aca="false">IF(A74="","",CHOOSE(WEEKDAY(A74),"P","E","T","K","N","R","L"))</f>
        <v/>
      </c>
      <c r="C74" s="18"/>
      <c r="D74" s="18"/>
      <c r="E74" s="19"/>
      <c r="F74" s="19"/>
      <c r="G74" s="20"/>
      <c r="H74" s="21"/>
      <c r="I74" s="22" t="str">
        <f aca="false">IF(OR(E74="",F74=""),"",ROUND(MOD(F74-E74,1)*24-N(G74)/60,2))</f>
        <v/>
      </c>
      <c r="J74" s="23" t="str">
        <f aca="false">IF(OR(I74="",H74=""),"",ROUND(MAX(0,I74-H74),2))</f>
        <v/>
      </c>
      <c r="K74" s="23" t="str">
        <f aca="false">IF(OR(E74="",F74=""),"",ROUND(24*(MAX(0,MIN((E74+MOD(F74-E74,1)),6/24)-E74)+MAX(0,MIN((E74+MOD(F74-E74,1)),30/24)-MAX(E74,22/24))),2))</f>
        <v/>
      </c>
      <c r="L74" s="24"/>
      <c r="M74" s="23" t="str">
        <f aca="false">IF(OR(C74="",C74&lt;&gt;C73,E74="",E73="",F73=""),"",ROUND(((A74+E74)-(A73+E73+MOD(F73-E73,1)))*24,2))</f>
        <v/>
      </c>
      <c r="N74" s="18"/>
    </row>
    <row r="75" customFormat="false" ht="15" hidden="false" customHeight="false" outlineLevel="0" collapsed="false">
      <c r="A75" s="16"/>
      <c r="B75" s="17" t="str">
        <f aca="false">IF(A75="","",CHOOSE(WEEKDAY(A75),"P","E","T","K","N","R","L"))</f>
        <v/>
      </c>
      <c r="C75" s="18"/>
      <c r="D75" s="18"/>
      <c r="E75" s="19"/>
      <c r="F75" s="19"/>
      <c r="G75" s="20"/>
      <c r="H75" s="21"/>
      <c r="I75" s="22" t="str">
        <f aca="false">IF(OR(E75="",F75=""),"",ROUND(MOD(F75-E75,1)*24-N(G75)/60,2))</f>
        <v/>
      </c>
      <c r="J75" s="23" t="str">
        <f aca="false">IF(OR(I75="",H75=""),"",ROUND(MAX(0,I75-H75),2))</f>
        <v/>
      </c>
      <c r="K75" s="23" t="str">
        <f aca="false">IF(OR(E75="",F75=""),"",ROUND(24*(MAX(0,MIN((E75+MOD(F75-E75,1)),6/24)-E75)+MAX(0,MIN((E75+MOD(F75-E75,1)),30/24)-MAX(E75,22/24))),2))</f>
        <v/>
      </c>
      <c r="L75" s="24"/>
      <c r="M75" s="23" t="str">
        <f aca="false">IF(OR(C75="",C75&lt;&gt;C74,E75="",E74="",F74=""),"",ROUND(((A75+E75)-(A74+E74+MOD(F74-E74,1)))*24,2))</f>
        <v/>
      </c>
      <c r="N75" s="18"/>
    </row>
    <row r="76" customFormat="false" ht="15" hidden="false" customHeight="false" outlineLevel="0" collapsed="false">
      <c r="A76" s="16"/>
      <c r="B76" s="17" t="str">
        <f aca="false">IF(A76="","",CHOOSE(WEEKDAY(A76),"P","E","T","K","N","R","L"))</f>
        <v/>
      </c>
      <c r="C76" s="18"/>
      <c r="D76" s="18"/>
      <c r="E76" s="19"/>
      <c r="F76" s="19"/>
      <c r="G76" s="20"/>
      <c r="H76" s="21"/>
      <c r="I76" s="22" t="str">
        <f aca="false">IF(OR(E76="",F76=""),"",ROUND(MOD(F76-E76,1)*24-N(G76)/60,2))</f>
        <v/>
      </c>
      <c r="J76" s="23" t="str">
        <f aca="false">IF(OR(I76="",H76=""),"",ROUND(MAX(0,I76-H76),2))</f>
        <v/>
      </c>
      <c r="K76" s="23" t="str">
        <f aca="false">IF(OR(E76="",F76=""),"",ROUND(24*(MAX(0,MIN((E76+MOD(F76-E76,1)),6/24)-E76)+MAX(0,MIN((E76+MOD(F76-E76,1)),30/24)-MAX(E76,22/24))),2))</f>
        <v/>
      </c>
      <c r="L76" s="24"/>
      <c r="M76" s="23" t="str">
        <f aca="false">IF(OR(C76="",C76&lt;&gt;C75,E76="",E75="",F75=""),"",ROUND(((A76+E76)-(A75+E75+MOD(F75-E75,1)))*24,2))</f>
        <v/>
      </c>
      <c r="N76" s="18"/>
    </row>
    <row r="77" customFormat="false" ht="15" hidden="false" customHeight="false" outlineLevel="0" collapsed="false">
      <c r="A77" s="16"/>
      <c r="B77" s="17" t="str">
        <f aca="false">IF(A77="","",CHOOSE(WEEKDAY(A77),"P","E","T","K","N","R","L"))</f>
        <v/>
      </c>
      <c r="C77" s="18"/>
      <c r="D77" s="18"/>
      <c r="E77" s="19"/>
      <c r="F77" s="19"/>
      <c r="G77" s="20"/>
      <c r="H77" s="21"/>
      <c r="I77" s="22" t="str">
        <f aca="false">IF(OR(E77="",F77=""),"",ROUND(MOD(F77-E77,1)*24-N(G77)/60,2))</f>
        <v/>
      </c>
      <c r="J77" s="23" t="str">
        <f aca="false">IF(OR(I77="",H77=""),"",ROUND(MAX(0,I77-H77),2))</f>
        <v/>
      </c>
      <c r="K77" s="23" t="str">
        <f aca="false">IF(OR(E77="",F77=""),"",ROUND(24*(MAX(0,MIN((E77+MOD(F77-E77,1)),6/24)-E77)+MAX(0,MIN((E77+MOD(F77-E77,1)),30/24)-MAX(E77,22/24))),2))</f>
        <v/>
      </c>
      <c r="L77" s="24"/>
      <c r="M77" s="23" t="str">
        <f aca="false">IF(OR(C77="",C77&lt;&gt;C76,E77="",E76="",F76=""),"",ROUND(((A77+E77)-(A76+E76+MOD(F76-E76,1)))*24,2))</f>
        <v/>
      </c>
      <c r="N77" s="18"/>
    </row>
    <row r="78" customFormat="false" ht="15" hidden="false" customHeight="false" outlineLevel="0" collapsed="false">
      <c r="A78" s="16"/>
      <c r="B78" s="17" t="str">
        <f aca="false">IF(A78="","",CHOOSE(WEEKDAY(A78),"P","E","T","K","N","R","L"))</f>
        <v/>
      </c>
      <c r="C78" s="18"/>
      <c r="D78" s="18"/>
      <c r="E78" s="19"/>
      <c r="F78" s="19"/>
      <c r="G78" s="20"/>
      <c r="H78" s="21"/>
      <c r="I78" s="22" t="str">
        <f aca="false">IF(OR(E78="",F78=""),"",ROUND(MOD(F78-E78,1)*24-N(G78)/60,2))</f>
        <v/>
      </c>
      <c r="J78" s="23" t="str">
        <f aca="false">IF(OR(I78="",H78=""),"",ROUND(MAX(0,I78-H78),2))</f>
        <v/>
      </c>
      <c r="K78" s="23" t="str">
        <f aca="false">IF(OR(E78="",F78=""),"",ROUND(24*(MAX(0,MIN((E78+MOD(F78-E78,1)),6/24)-E78)+MAX(0,MIN((E78+MOD(F78-E78,1)),30/24)-MAX(E78,22/24))),2))</f>
        <v/>
      </c>
      <c r="L78" s="24"/>
      <c r="M78" s="23" t="str">
        <f aca="false">IF(OR(C78="",C78&lt;&gt;C77,E78="",E77="",F77=""),"",ROUND(((A78+E78)-(A77+E77+MOD(F77-E77,1)))*24,2))</f>
        <v/>
      </c>
      <c r="N78" s="18"/>
    </row>
    <row r="79" customFormat="false" ht="15" hidden="false" customHeight="false" outlineLevel="0" collapsed="false">
      <c r="A79" s="16"/>
      <c r="B79" s="17" t="str">
        <f aca="false">IF(A79="","",CHOOSE(WEEKDAY(A79),"P","E","T","K","N","R","L"))</f>
        <v/>
      </c>
      <c r="C79" s="18"/>
      <c r="D79" s="18"/>
      <c r="E79" s="19"/>
      <c r="F79" s="19"/>
      <c r="G79" s="20"/>
      <c r="H79" s="21"/>
      <c r="I79" s="22" t="str">
        <f aca="false">IF(OR(E79="",F79=""),"",ROUND(MOD(F79-E79,1)*24-N(G79)/60,2))</f>
        <v/>
      </c>
      <c r="J79" s="23" t="str">
        <f aca="false">IF(OR(I79="",H79=""),"",ROUND(MAX(0,I79-H79),2))</f>
        <v/>
      </c>
      <c r="K79" s="23" t="str">
        <f aca="false">IF(OR(E79="",F79=""),"",ROUND(24*(MAX(0,MIN((E79+MOD(F79-E79,1)),6/24)-E79)+MAX(0,MIN((E79+MOD(F79-E79,1)),30/24)-MAX(E79,22/24))),2))</f>
        <v/>
      </c>
      <c r="L79" s="24"/>
      <c r="M79" s="23" t="str">
        <f aca="false">IF(OR(C79="",C79&lt;&gt;C78,E79="",E78="",F78=""),"",ROUND(((A79+E79)-(A78+E78+MOD(F78-E78,1)))*24,2))</f>
        <v/>
      </c>
      <c r="N79" s="18"/>
    </row>
    <row r="81" customFormat="false" ht="15" hidden="false" customHeight="false" outlineLevel="0" collapsed="false">
      <c r="A81" s="10" t="s">
        <v>49</v>
      </c>
    </row>
    <row r="82" customFormat="false" ht="15" hidden="false" customHeight="false" outlineLevel="0" collapsed="false">
      <c r="A82" s="10" t="s">
        <v>50</v>
      </c>
    </row>
    <row r="83" customFormat="false" ht="15" hidden="false" customHeight="false" outlineLevel="0" collapsed="false">
      <c r="A83" s="10" t="s">
        <v>51</v>
      </c>
    </row>
    <row r="84" customFormat="false" ht="15" hidden="false" customHeight="false" outlineLevel="0" collapsed="false">
      <c r="A84" s="10" t="s">
        <v>52</v>
      </c>
    </row>
    <row r="85" customFormat="false" ht="15" hidden="false" customHeight="false" outlineLevel="0" collapsed="false">
      <c r="A85" s="10" t="s">
        <v>53</v>
      </c>
    </row>
    <row r="86" customFormat="false" ht="15" hidden="false" customHeight="false" outlineLevel="0" collapsed="false">
      <c r="A86" s="10" t="s">
        <v>54</v>
      </c>
    </row>
    <row r="87" customFormat="false" ht="15" hidden="false" customHeight="false" outlineLevel="0" collapsed="false">
      <c r="A87" s="10" t="s">
        <v>55</v>
      </c>
    </row>
  </sheetData>
  <sheetProtection sheet="true"/>
  <mergeCells count="11">
    <mergeCell ref="A2:B2"/>
    <mergeCell ref="F2:I2"/>
    <mergeCell ref="A3:B3"/>
    <mergeCell ref="F3:I3"/>
    <mergeCell ref="A4:B4"/>
    <mergeCell ref="F4:I4"/>
    <mergeCell ref="A5:B5"/>
    <mergeCell ref="F5:I5"/>
    <mergeCell ref="A28:G28"/>
    <mergeCell ref="A48:G48"/>
    <mergeCell ref="A68:G68"/>
  </mergeCells>
  <conditionalFormatting sqref="M9:M79">
    <cfRule type="expression" priority="2" aboveAverage="0" equalAverage="0" bottom="0" percent="0" rank="0" text="" dxfId="0">
      <formula>AND(ISNUMBER(M9),M9&lt;$C$5)</formula>
    </cfRule>
  </conditionalFormatting>
  <conditionalFormatting sqref="J9:J79">
    <cfRule type="expression" priority="3" aboveAverage="0" equalAverage="0" bottom="0" percent="0" rank="0" text="" dxfId="1">
      <formula>AND(ISNUMBER(J9),J9&gt;0)</formula>
    </cfRule>
  </conditionalFormatting>
  <conditionalFormatting sqref="A9:N79">
    <cfRule type="expression" priority="4" aboveAverage="0" equalAverage="0" bottom="0" percent="0" rank="0" text="" dxfId="2">
      <formula>OR($B9="L",$B9="P")</formula>
    </cfRule>
  </conditionalFormatting>
  <dataValidations count="2">
    <dataValidation allowBlank="true" error="Valige vahetuse tüüp loendist." errorStyle="stop" errorTitle="Vahetuse tüüp" operator="between" showDropDown="false" showErrorMessage="true" showInputMessage="false" sqref="D9:D27 D29:D47 D49:D67 D70:D79" type="list">
      <formula1>"Päevane,Päevane + ületunnid,Õhtune,Öövahetus,Pühade-eelne päev,Riigipüha,Puudumine"</formula1>
      <formula2>0</formula2>
    </dataValidation>
    <dataValidation allowBlank="true" error="Kirjutage vaheaeg täisminutites (nt 30)." errorStyle="stop" errorTitle="Vaheaeg" operator="between" showDropDown="false" showErrorMessage="true" showInputMessage="false" sqref="G9:G27 G29:G47 G49:G67 G70:G79" type="whole">
      <formula1>0</formula1>
      <formula2>600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6" min="2" style="0" width="10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1" min="11" style="0" width="16"/>
    <col collapsed="false" customWidth="true" hidden="false" outlineLevel="0" max="12" min="12" style="0" width="11"/>
  </cols>
  <sheetData>
    <row r="1" customFormat="false" ht="17.35" hidden="false" customHeight="false" outlineLevel="0" collapsed="false">
      <c r="A1" s="1" t="s">
        <v>56</v>
      </c>
      <c r="I1" s="2" t="s">
        <v>1</v>
      </c>
    </row>
    <row r="2" customFormat="false" ht="15" hidden="false" customHeight="false" outlineLevel="0" collapsed="false">
      <c r="A2" s="28" t="s">
        <v>57</v>
      </c>
      <c r="B2" s="29" t="n">
        <f aca="false">Tööajatabel!C2</f>
        <v>46419</v>
      </c>
    </row>
    <row r="3" customFormat="false" ht="15" hidden="false" customHeight="false" outlineLevel="0" collapsed="false">
      <c r="A3" s="28" t="s">
        <v>9</v>
      </c>
      <c r="B3" s="11" t="n">
        <f aca="false">Tööajatabel!J4</f>
        <v>19</v>
      </c>
    </row>
    <row r="4" customFormat="false" ht="15" hidden="false" customHeight="false" outlineLevel="0" collapsed="false">
      <c r="A4" s="28" t="s">
        <v>12</v>
      </c>
      <c r="B4" s="12" t="n">
        <f aca="false">Tööajatabel!J5</f>
        <v>149</v>
      </c>
      <c r="C4" s="10" t="str">
        <f aca="false">Tööajatabel!L5</f>
        <v>19 × 8 − 3 = 149 h</v>
      </c>
    </row>
    <row r="5" customFormat="false" ht="15" hidden="false" customHeight="false" outlineLevel="0" collapsed="false">
      <c r="A5" s="28" t="s">
        <v>10</v>
      </c>
      <c r="B5" s="11" t="n">
        <f aca="false">Tööajatabel!C5</f>
        <v>11</v>
      </c>
      <c r="C5" s="10" t="s">
        <v>58</v>
      </c>
    </row>
    <row r="7" customFormat="false" ht="39.75" hidden="false" customHeight="true" outlineLevel="0" collapsed="false">
      <c r="A7" s="14" t="s">
        <v>16</v>
      </c>
      <c r="B7" s="15" t="s">
        <v>59</v>
      </c>
      <c r="C7" s="15" t="s">
        <v>60</v>
      </c>
      <c r="D7" s="15" t="s">
        <v>61</v>
      </c>
      <c r="E7" s="15" t="s">
        <v>23</v>
      </c>
      <c r="F7" s="15" t="s">
        <v>62</v>
      </c>
      <c r="G7" s="15" t="s">
        <v>63</v>
      </c>
      <c r="H7" s="15" t="s">
        <v>64</v>
      </c>
      <c r="I7" s="15" t="s">
        <v>65</v>
      </c>
      <c r="J7" s="15" t="s">
        <v>66</v>
      </c>
      <c r="K7" s="14" t="s">
        <v>67</v>
      </c>
      <c r="L7" s="14" t="s">
        <v>14</v>
      </c>
    </row>
    <row r="8" customFormat="false" ht="15" hidden="false" customHeight="false" outlineLevel="0" collapsed="false">
      <c r="A8" s="30" t="s">
        <v>28</v>
      </c>
      <c r="B8" s="31" t="n">
        <f aca="false">IF($A8="","",COUNTIFS(Tööajatabel!$C$9:$C$79,$A8,Tööajatabel!$I$9:$I$79,"&gt;0"))</f>
        <v>19</v>
      </c>
      <c r="C8" s="32" t="n">
        <f aca="false">IF($A8="","",$B$4)</f>
        <v>149</v>
      </c>
      <c r="D8" s="12" t="n">
        <f aca="false">IF($A8="","",SUMIFS(Tööajatabel!$I$9:$I$79,Tööajatabel!$C$9:$C$79,$A8))</f>
        <v>151</v>
      </c>
      <c r="E8" s="12" t="n">
        <f aca="false">IF($A8="","",SUMIFS(Tööajatabel!$J$9:$J$79,Tööajatabel!$C$9:$C$79,$A8))</f>
        <v>2</v>
      </c>
      <c r="F8" s="32" t="n">
        <f aca="false">IF($A8="","",SUMIFS(Tööajatabel!$K$9:$K$79,Tööajatabel!$C$9:$C$79,$A8))</f>
        <v>0.5</v>
      </c>
      <c r="G8" s="32" t="n">
        <f aca="false">IF($A8="","",SUMIFS(Tööajatabel!$I$9:$I$79,Tööajatabel!$C$9:$C$79,$A8,Tööajatabel!$D$9:$D$79,"Riigipüha"))</f>
        <v>0</v>
      </c>
      <c r="H8" s="31" t="n">
        <f aca="false">IF($A8="","",COUNTIFS(Tööajatabel!$C$9:$C$79,$A8,Tööajatabel!$M$9:$M$79,"&lt;"&amp;$B$5))</f>
        <v>1</v>
      </c>
      <c r="I8" s="31" t="n">
        <f aca="false">IF($A8="","",COUNTIFS(Tööajatabel!$C$9:$C$79,$A8,Tööajatabel!$D$9:$D$79,"Puudumine"))</f>
        <v>0</v>
      </c>
      <c r="J8" s="33" t="str">
        <f aca="false">IF($A8="","",IFERROR(IF(ROUND(D8-INDEX(Tööajatabel!$I$9:$I$79,MATCH("Kuu kokku — "&amp;$A8,Tööajatabel!$A$9:$A$79,0)),2)=0,"klapib","ERINEB"),"kokkuvõtterida puudub"))</f>
        <v>klapib</v>
      </c>
      <c r="K8" s="30"/>
      <c r="L8" s="34"/>
    </row>
    <row r="9" customFormat="false" ht="15" hidden="false" customHeight="false" outlineLevel="0" collapsed="false">
      <c r="A9" s="30" t="s">
        <v>37</v>
      </c>
      <c r="B9" s="31" t="n">
        <f aca="false">IF($A9="","",COUNTIFS(Tööajatabel!$C$9:$C$79,$A9,Tööajatabel!$I$9:$I$79,"&gt;0"))</f>
        <v>19</v>
      </c>
      <c r="C9" s="32" t="n">
        <f aca="false">IF($A9="","",$B$4)</f>
        <v>149</v>
      </c>
      <c r="D9" s="12" t="n">
        <f aca="false">IF($A9="","",SUMIFS(Tööajatabel!$I$9:$I$79,Tööajatabel!$C$9:$C$79,$A9))</f>
        <v>149</v>
      </c>
      <c r="E9" s="12" t="n">
        <f aca="false">IF($A9="","",SUMIFS(Tööajatabel!$J$9:$J$79,Tööajatabel!$C$9:$C$79,$A9))</f>
        <v>0</v>
      </c>
      <c r="F9" s="32" t="n">
        <f aca="false">IF($A9="","",SUMIFS(Tööajatabel!$K$9:$K$79,Tööajatabel!$C$9:$C$79,$A9))</f>
        <v>46.5</v>
      </c>
      <c r="G9" s="32" t="n">
        <f aca="false">IF($A9="","",SUMIFS(Tööajatabel!$I$9:$I$79,Tööajatabel!$C$9:$C$79,$A9,Tööajatabel!$D$9:$D$79,"Riigipüha"))</f>
        <v>8</v>
      </c>
      <c r="H9" s="31" t="n">
        <f aca="false">IF($A9="","",COUNTIFS(Tööajatabel!$C$9:$C$79,$A9,Tööajatabel!$M$9:$M$79,"&lt;"&amp;$B$5))</f>
        <v>0</v>
      </c>
      <c r="I9" s="31" t="n">
        <f aca="false">IF($A9="","",COUNTIFS(Tööajatabel!$C$9:$C$79,$A9,Tööajatabel!$D$9:$D$79,"Puudumine"))</f>
        <v>0</v>
      </c>
      <c r="J9" s="33" t="str">
        <f aca="false">IF($A9="","",IFERROR(IF(ROUND(D9-INDEX(Tööajatabel!$I$9:$I$79,MATCH("Kuu kokku — "&amp;$A9,Tööajatabel!$A$9:$A$79,0)),2)=0,"klapib","ERINEB"),"kokkuvõtterida puudub"))</f>
        <v>klapib</v>
      </c>
      <c r="K9" s="30"/>
      <c r="L9" s="34"/>
    </row>
    <row r="10" customFormat="false" ht="15" hidden="false" customHeight="false" outlineLevel="0" collapsed="false">
      <c r="A10" s="30" t="s">
        <v>42</v>
      </c>
      <c r="B10" s="31" t="n">
        <f aca="false">IF($A10="","",COUNTIFS(Tööajatabel!$C$9:$C$79,$A10,Tööajatabel!$I$9:$I$79,"&gt;0"))</f>
        <v>17</v>
      </c>
      <c r="C10" s="32" t="n">
        <f aca="false">IF($A10="","",$B$4)</f>
        <v>149</v>
      </c>
      <c r="D10" s="12" t="n">
        <f aca="false">IF($A10="","",SUMIFS(Tööajatabel!$I$9:$I$79,Tööajatabel!$C$9:$C$79,$A10))</f>
        <v>134.5</v>
      </c>
      <c r="E10" s="12" t="n">
        <f aca="false">IF($A10="","",SUMIFS(Tööajatabel!$J$9:$J$79,Tööajatabel!$C$9:$C$79,$A10))</f>
        <v>1.5</v>
      </c>
      <c r="F10" s="32" t="n">
        <f aca="false">IF($A10="","",SUMIFS(Tööajatabel!$K$9:$K$79,Tööajatabel!$C$9:$C$79,$A10))</f>
        <v>0</v>
      </c>
      <c r="G10" s="32" t="n">
        <f aca="false">IF($A10="","",SUMIFS(Tööajatabel!$I$9:$I$79,Tööajatabel!$C$9:$C$79,$A10,Tööajatabel!$D$9:$D$79,"Riigipüha"))</f>
        <v>0</v>
      </c>
      <c r="H10" s="31" t="n">
        <f aca="false">IF($A10="","",COUNTIFS(Tööajatabel!$C$9:$C$79,$A10,Tööajatabel!$M$9:$M$79,"&lt;"&amp;$B$5))</f>
        <v>0</v>
      </c>
      <c r="I10" s="31" t="n">
        <f aca="false">IF($A10="","",COUNTIFS(Tööajatabel!$C$9:$C$79,$A10,Tööajatabel!$D$9:$D$79,"Puudumine"))</f>
        <v>2</v>
      </c>
      <c r="J10" s="33" t="str">
        <f aca="false">IF($A10="","",IFERROR(IF(ROUND(D10-INDEX(Tööajatabel!$I$9:$I$79,MATCH("Kuu kokku — "&amp;$A10,Tööajatabel!$A$9:$A$79,0)),2)=0,"klapib","ERINEB"),"kokkuvõtterida puudub"))</f>
        <v>klapib</v>
      </c>
      <c r="K10" s="30"/>
      <c r="L10" s="34"/>
    </row>
    <row r="11" customFormat="false" ht="15" hidden="false" customHeight="false" outlineLevel="0" collapsed="false">
      <c r="A11" s="30"/>
      <c r="B11" s="31" t="str">
        <f aca="false">IF($A11="","",COUNTIFS(Tööajatabel!$C$9:$C$79,$A11,Tööajatabel!$I$9:$I$79,"&gt;0"))</f>
        <v/>
      </c>
      <c r="C11" s="32" t="str">
        <f aca="false">IF($A11="","",$B$4)</f>
        <v/>
      </c>
      <c r="D11" s="12" t="str">
        <f aca="false">IF($A11="","",SUMIFS(Tööajatabel!$I$9:$I$79,Tööajatabel!$C$9:$C$79,$A11))</f>
        <v/>
      </c>
      <c r="E11" s="12" t="str">
        <f aca="false">IF($A11="","",SUMIFS(Tööajatabel!$J$9:$J$79,Tööajatabel!$C$9:$C$79,$A11))</f>
        <v/>
      </c>
      <c r="F11" s="32" t="str">
        <f aca="false">IF($A11="","",SUMIFS(Tööajatabel!$K$9:$K$79,Tööajatabel!$C$9:$C$79,$A11))</f>
        <v/>
      </c>
      <c r="G11" s="32" t="str">
        <f aca="false">IF($A11="","",SUMIFS(Tööajatabel!$I$9:$I$79,Tööajatabel!$C$9:$C$79,$A11,Tööajatabel!$D$9:$D$79,"Riigipüha"))</f>
        <v/>
      </c>
      <c r="H11" s="31" t="str">
        <f aca="false">IF($A11="","",COUNTIFS(Tööajatabel!$C$9:$C$79,$A11,Tööajatabel!$M$9:$M$79,"&lt;"&amp;$B$5))</f>
        <v/>
      </c>
      <c r="I11" s="31" t="str">
        <f aca="false">IF($A11="","",COUNTIFS(Tööajatabel!$C$9:$C$79,$A11,Tööajatabel!$D$9:$D$79,"Puudumine"))</f>
        <v/>
      </c>
      <c r="J11" s="33" t="str">
        <f aca="false">IF($A11="","",IFERROR(IF(ROUND(D11-INDEX(Tööajatabel!$I$9:$I$79,MATCH("Kuu kokku — "&amp;$A11,Tööajatabel!$A$9:$A$79,0)),2)=0,"klapib","ERINEB"),"kokkuvõtterida puudub"))</f>
        <v/>
      </c>
      <c r="K11" s="30"/>
      <c r="L11" s="34"/>
    </row>
    <row r="12" customFormat="false" ht="15" hidden="false" customHeight="false" outlineLevel="0" collapsed="false">
      <c r="A12" s="30"/>
      <c r="B12" s="31" t="str">
        <f aca="false">IF($A12="","",COUNTIFS(Tööajatabel!$C$9:$C$79,$A12,Tööajatabel!$I$9:$I$79,"&gt;0"))</f>
        <v/>
      </c>
      <c r="C12" s="32" t="str">
        <f aca="false">IF($A12="","",$B$4)</f>
        <v/>
      </c>
      <c r="D12" s="12" t="str">
        <f aca="false">IF($A12="","",SUMIFS(Tööajatabel!$I$9:$I$79,Tööajatabel!$C$9:$C$79,$A12))</f>
        <v/>
      </c>
      <c r="E12" s="12" t="str">
        <f aca="false">IF($A12="","",SUMIFS(Tööajatabel!$J$9:$J$79,Tööajatabel!$C$9:$C$79,$A12))</f>
        <v/>
      </c>
      <c r="F12" s="32" t="str">
        <f aca="false">IF($A12="","",SUMIFS(Tööajatabel!$K$9:$K$79,Tööajatabel!$C$9:$C$79,$A12))</f>
        <v/>
      </c>
      <c r="G12" s="32" t="str">
        <f aca="false">IF($A12="","",SUMIFS(Tööajatabel!$I$9:$I$79,Tööajatabel!$C$9:$C$79,$A12,Tööajatabel!$D$9:$D$79,"Riigipüha"))</f>
        <v/>
      </c>
      <c r="H12" s="31" t="str">
        <f aca="false">IF($A12="","",COUNTIFS(Tööajatabel!$C$9:$C$79,$A12,Tööajatabel!$M$9:$M$79,"&lt;"&amp;$B$5))</f>
        <v/>
      </c>
      <c r="I12" s="31" t="str">
        <f aca="false">IF($A12="","",COUNTIFS(Tööajatabel!$C$9:$C$79,$A12,Tööajatabel!$D$9:$D$79,"Puudumine"))</f>
        <v/>
      </c>
      <c r="J12" s="33" t="str">
        <f aca="false">IF($A12="","",IFERROR(IF(ROUND(D12-INDEX(Tööajatabel!$I$9:$I$79,MATCH("Kuu kokku — "&amp;$A12,Tööajatabel!$A$9:$A$79,0)),2)=0,"klapib","ERINEB"),"kokkuvõtterida puudub"))</f>
        <v/>
      </c>
      <c r="K12" s="30"/>
      <c r="L12" s="34"/>
    </row>
    <row r="13" customFormat="false" ht="15" hidden="false" customHeight="false" outlineLevel="0" collapsed="false">
      <c r="A13" s="30"/>
      <c r="B13" s="31" t="str">
        <f aca="false">IF($A13="","",COUNTIFS(Tööajatabel!$C$9:$C$79,$A13,Tööajatabel!$I$9:$I$79,"&gt;0"))</f>
        <v/>
      </c>
      <c r="C13" s="32" t="str">
        <f aca="false">IF($A13="","",$B$4)</f>
        <v/>
      </c>
      <c r="D13" s="12" t="str">
        <f aca="false">IF($A13="","",SUMIFS(Tööajatabel!$I$9:$I$79,Tööajatabel!$C$9:$C$79,$A13))</f>
        <v/>
      </c>
      <c r="E13" s="12" t="str">
        <f aca="false">IF($A13="","",SUMIFS(Tööajatabel!$J$9:$J$79,Tööajatabel!$C$9:$C$79,$A13))</f>
        <v/>
      </c>
      <c r="F13" s="32" t="str">
        <f aca="false">IF($A13="","",SUMIFS(Tööajatabel!$K$9:$K$79,Tööajatabel!$C$9:$C$79,$A13))</f>
        <v/>
      </c>
      <c r="G13" s="32" t="str">
        <f aca="false">IF($A13="","",SUMIFS(Tööajatabel!$I$9:$I$79,Tööajatabel!$C$9:$C$79,$A13,Tööajatabel!$D$9:$D$79,"Riigipüha"))</f>
        <v/>
      </c>
      <c r="H13" s="31" t="str">
        <f aca="false">IF($A13="","",COUNTIFS(Tööajatabel!$C$9:$C$79,$A13,Tööajatabel!$M$9:$M$79,"&lt;"&amp;$B$5))</f>
        <v/>
      </c>
      <c r="I13" s="31" t="str">
        <f aca="false">IF($A13="","",COUNTIFS(Tööajatabel!$C$9:$C$79,$A13,Tööajatabel!$D$9:$D$79,"Puudumine"))</f>
        <v/>
      </c>
      <c r="J13" s="33" t="str">
        <f aca="false">IF($A13="","",IFERROR(IF(ROUND(D13-INDEX(Tööajatabel!$I$9:$I$79,MATCH("Kuu kokku — "&amp;$A13,Tööajatabel!$A$9:$A$79,0)),2)=0,"klapib","ERINEB"),"kokkuvõtterida puudub"))</f>
        <v/>
      </c>
      <c r="K13" s="30"/>
      <c r="L13" s="34"/>
    </row>
    <row r="14" customFormat="false" ht="15" hidden="false" customHeight="false" outlineLevel="0" collapsed="false">
      <c r="A14" s="35" t="s">
        <v>68</v>
      </c>
      <c r="B14" s="36" t="n">
        <f aca="false">SUM(B8:B13)</f>
        <v>55</v>
      </c>
      <c r="C14" s="37" t="n">
        <f aca="false">SUM(C8:C13)</f>
        <v>447</v>
      </c>
      <c r="D14" s="37" t="n">
        <f aca="false">SUM(D8:D13)</f>
        <v>434.5</v>
      </c>
      <c r="E14" s="37" t="n">
        <f aca="false">SUM(E8:E13)</f>
        <v>3.5</v>
      </c>
      <c r="F14" s="37" t="n">
        <f aca="false">SUM(F8:F13)</f>
        <v>47</v>
      </c>
      <c r="G14" s="37" t="n">
        <f aca="false">SUM(G8:G13)</f>
        <v>8</v>
      </c>
      <c r="H14" s="36" t="n">
        <f aca="false">SUM(H8:H13)</f>
        <v>1</v>
      </c>
      <c r="I14" s="36" t="n">
        <f aca="false">SUM(I8:I13)</f>
        <v>2</v>
      </c>
      <c r="J14" s="38" t="str">
        <f aca="false">IF(ROUND(SUMIF(Tööajatabel!$C$9:$C$79,"?*",Tööajatabel!$I$9:$I$79)-D14,2)=0,"klapib","ERINEB")</f>
        <v>klapib</v>
      </c>
      <c r="K14" s="38"/>
      <c r="L14" s="38"/>
    </row>
    <row r="15" customFormat="false" ht="15" hidden="false" customHeight="false" outlineLevel="0" collapsed="false">
      <c r="A15" s="39" t="s">
        <v>69</v>
      </c>
      <c r="D15" s="40" t="n">
        <f aca="false">SUMIF(Tööajatabel!$C$9:$C$79,"?*",Tööajatabel!$I$9:$I$79)</f>
        <v>434.5</v>
      </c>
    </row>
    <row r="17" customFormat="false" ht="15" hidden="false" customHeight="false" outlineLevel="0" collapsed="false">
      <c r="A17" s="10" t="s">
        <v>70</v>
      </c>
    </row>
    <row r="18" customFormat="false" ht="15" hidden="false" customHeight="false" outlineLevel="0" collapsed="false">
      <c r="A18" s="10" t="s">
        <v>71</v>
      </c>
    </row>
    <row r="19" customFormat="false" ht="15" hidden="false" customHeight="false" outlineLevel="0" collapsed="false">
      <c r="A19" s="10" t="s">
        <v>72</v>
      </c>
    </row>
    <row r="20" customFormat="false" ht="15" hidden="false" customHeight="false" outlineLevel="0" collapsed="false">
      <c r="A20" s="10" t="s">
        <v>73</v>
      </c>
    </row>
    <row r="21" customFormat="false" ht="15" hidden="false" customHeight="false" outlineLevel="0" collapsed="false">
      <c r="A21" s="10" t="s">
        <v>74</v>
      </c>
    </row>
    <row r="22" customFormat="false" ht="15" hidden="false" customHeight="false" outlineLevel="0" collapsed="false">
      <c r="A22" s="10" t="s">
        <v>75</v>
      </c>
    </row>
  </sheetData>
  <sheetProtection sheet="true"/>
  <conditionalFormatting sqref="H8:H13">
    <cfRule type="expression" priority="2" aboveAverage="0" equalAverage="0" bottom="0" percent="0" rank="0" text="" dxfId="0">
      <formula>AND(ISNUMBER(H8),H8&gt;0)</formula>
    </cfRule>
  </conditionalFormatting>
  <conditionalFormatting sqref="J8:J14">
    <cfRule type="expression" priority="3" aboveAverage="0" equalAverage="0" bottom="0" percent="0" rank="0" text="" dxfId="0">
      <formula>J8="ERINEB"</formula>
    </cfRule>
    <cfRule type="expression" priority="4" aboveAverage="0" equalAverage="0" bottom="0" percent="0" rank="0" text="" dxfId="3">
      <formula>J8="klapib"</formula>
    </cfRule>
  </conditionalFormatting>
  <conditionalFormatting sqref="K8:L13">
    <cfRule type="expression" priority="5" aboveAverage="0" equalAverage="0" bottom="0" percent="0" rank="0" text="" dxfId="4">
      <formula>AND($A8&lt;&gt;"",K8="")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2026-10-27T11:32:53Z</dcterms:created>
  <dc:creator>openpyxl</dc:creator>
  <dc:description/>
  <dc:language>et-EE</dc:language>
  <cp:lastModifiedBy/>
  <dcterms:modified xsi:type="dcterms:W3CDTF">2026-10-27T11:32:53Z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