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yöaikakirjanpito" sheetId="1" state="visible" r:id="rId3"/>
    <sheet name="Kuukausikooste ja hyväksyntä" sheetId="2" state="visible" r:id="rId4"/>
  </sheets>
  <definedNames>
    <definedName function="false" hidden="false" localSheetId="1" name="_xlnm.Print_Area" vbProcedure="false">'Kuukausikooste ja hyväksyntä'!$A$1:$M$53</definedName>
    <definedName function="false" hidden="false" localSheetId="0" name="_xlnm.Print_Area" vbProcedure="false">Työaikakirjanpito!$A$1:$R$71</definedName>
    <definedName function="false" hidden="false" localSheetId="0" name="_xlnm.Print_Titles" vbProcedure="false">Työaikakirjanpito!$1:$1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<sst xmlns="http://schemas.openxmlformats.org/spreadsheetml/2006/main" count="212" uniqueCount="83">
  <si>
    <t xml:space="preserve">Päivämäärä</t>
  </si>
  <si>
    <t xml:space="preserve">Työntekijä</t>
  </si>
  <si>
    <t xml:space="preserve">Aloitus-
aika</t>
  </si>
  <si>
    <t xml:space="preserve">Lopetus-
aika</t>
  </si>
  <si>
    <t xml:space="preserve">Palkaton
tauko (min)</t>
  </si>
  <si>
    <t xml:space="preserve">Tehdyt
tunnit</t>
  </si>
  <si>
    <t xml:space="preserve">Työvuoro-
luettelon
mukainen (h)</t>
  </si>
  <si>
    <t xml:space="preserve">Lisätyö
(h)</t>
  </si>
  <si>
    <t xml:space="preserve">Vuorokaut.
ylityö
+50 % (h)</t>
  </si>
  <si>
    <t xml:space="preserve">Vuorokaut.
ylityö
+100 % (h)</t>
  </si>
  <si>
    <t xml:space="preserve">Sunnuntai-
työ (h)</t>
  </si>
  <si>
    <t xml:space="preserve">TES-lisät ja selite</t>
  </si>
  <si>
    <t xml:space="preserve">Lepoaika
edellisestä
vuorosta (h)</t>
  </si>
  <si>
    <t xml:space="preserve">Hyväksytty
(esihenkilö)</t>
  </si>
  <si>
    <t xml:space="preserve">Asetukset</t>
  </si>
  <si>
    <t xml:space="preserve">Aino Virtanen</t>
  </si>
  <si>
    <t xml:space="preserve">MK</t>
  </si>
  <si>
    <t xml:space="preserve">Kuukausi:</t>
  </si>
  <si>
    <t xml:space="preserve">Vuorokautinen raja (h):</t>
  </si>
  <si>
    <t xml:space="preserve">säännöllinen työaika, 5 § (yleistyöaika, 16 §)</t>
  </si>
  <si>
    <t xml:space="preserve">Ylityö esihenkilön pyynnöstä (16 §)</t>
  </si>
  <si>
    <t xml:space="preserve">Min. vuorokausilepo (h):</t>
  </si>
  <si>
    <t xml:space="preserve">25 §</t>
  </si>
  <si>
    <t xml:space="preserve">Iltalisän kerroin:</t>
  </si>
  <si>
    <t xml:space="preserve">työehtosopimuksen mukaan – tyhjä, kunnes täytätte</t>
  </si>
  <si>
    <t xml:space="preserve">Juhlapäivät:</t>
  </si>
  <si>
    <t xml:space="preserve">kirjaa pvm; sunnuntait lasketaan automaattisesti</t>
  </si>
  <si>
    <t xml:space="preserve">Kuvitteellinen esimerkki — orova.vn</t>
  </si>
  <si>
    <t xml:space="preserve">Tehdyt tunnit = MOD(Lopetus − Aloitus; 1) × 24 − Tauko/60 (suomenkielisessä Excelissä JAKOJ).</t>
  </si>
  <si>
    <t xml:space="preserve">Puolenyön yli jatkuva vuoro lasketaan oikein; vuorokausi vaihtuu kello 24 (42 §).</t>
  </si>
  <si>
    <t xml:space="preserve">Lisätyö = MAKS(0; MIN(Tehdyt; Q3) − Työvuoroluettelon mukainen työaika).</t>
  </si>
  <si>
    <t xml:space="preserve">Kuukausikooste vähentää viikoittaisen ylityön lisätyöstä, jottei samaa tuntia lasketa kahdesti.</t>
  </si>
  <si>
    <t xml:space="preserve">Vuorokautinen ylityö: kaksi ensimmäistä Q3:n ylittävää tuntia +50 %, seuraavat +100 % (16 § ja 20 §).</t>
  </si>
  <si>
    <t xml:space="preserve">Sunnuntaityö: sunnuntaina tai Q6:Q8-juhlapäivänä tehdyt tunnit, korotus 100 % (20 §).</t>
  </si>
  <si>
    <t xml:space="preserve">Lepoaika: saman työntekijän edellisen vuoron lopusta tämän alkuun; alle Q4 h = punainen (25 §).</t>
  </si>
  <si>
    <t xml:space="preserve">Unohtunut leimaus korjattu 16:30, hyväksytty 26.11.</t>
  </si>
  <si>
    <t xml:space="preserve">Vaalea/keltainen = täytetään; harmaa = lasketaan (lukittu ilman salasanaa).</t>
  </si>
  <si>
    <t xml:space="preserve">Älä muokkaa vanhaa kirjausta hiljaa – kirjaa peruste ja hyväksyjä sarakkeeseen L.</t>
  </si>
  <si>
    <t xml:space="preserve">Tiedosto laskee vain tunnit: palkka, iltalisät ja vero lasketaan palkanlaskennassa.</t>
  </si>
  <si>
    <t xml:space="preserve">Tarkista ajantasainen työaikalaki (872/2019) Finlexistä ja oma työehtosopimuksenne.</t>
  </si>
  <si>
    <t xml:space="preserve">Mikko Laine</t>
  </si>
  <si>
    <t xml:space="preserve">Iltavuoro – iltalisä TES:n mukaan</t>
  </si>
  <si>
    <t xml:space="preserve">Lepo 8,5 h – alle 11 h (25 §), tarkista peruste</t>
  </si>
  <si>
    <t xml:space="preserve">Lauantai esihenkilön pyynnöstä: viikon 40 h ylittyy</t>
  </si>
  <si>
    <t xml:space="preserve">Sunnuntaivuoro työvuoroluettelon mukaan (20 §)</t>
  </si>
  <si>
    <t xml:space="preserve">Liisa Korhonen</t>
  </si>
  <si>
    <t xml:space="preserve">Osa-aikainen: 2 h yli sovitun = lisätyö (16 §, 20 §)</t>
  </si>
  <si>
    <t xml:space="preserve">Kuukausikooste ja hyväksyntä – työntekijöittäin</t>
  </si>
  <si>
    <t xml:space="preserve">Viikoittaisen ylityön raja (h):</t>
  </si>
  <si>
    <t xml:space="preserve">16 § – viikko alkaa maanantaista (42 §)</t>
  </si>
  <si>
    <t xml:space="preserve">25 § – muutetaan Työaikakirjanpito-välilehden solussa Q4</t>
  </si>
  <si>
    <t xml:space="preserve">Työpäivät</t>
  </si>
  <si>
    <t xml:space="preserve">Viikoittainen
ylityö
+50 % (h)</t>
  </si>
  <si>
    <t xml:space="preserve">Lepo
&lt; 11 h (kpl)</t>
  </si>
  <si>
    <t xml:space="preserve">Rivejä ilman
hyväksyntää</t>
  </si>
  <si>
    <t xml:space="preserve">Työntekijän
kuittaus</t>
  </si>
  <si>
    <t xml:space="preserve">Esihenkilön
hyväksyntä</t>
  </si>
  <si>
    <t xml:space="preserve">Pvm</t>
  </si>
  <si>
    <t xml:space="preserve">Yhteensä</t>
  </si>
  <si>
    <t xml:space="preserve">Tarkistus: tehdyt tunnit</t>
  </si>
  <si>
    <t xml:space="preserve">Säännöllinen työ ja lisätyö viikoittain (tehdyt − vuorokautinen ylityö) – raja 40 h (16 §)</t>
  </si>
  <si>
    <t xml:space="preserve">Viikoittainen
ylityö (h)</t>
  </si>
  <si>
    <t xml:space="preserve">Viikko alkaa (ma)</t>
  </si>
  <si>
    <t xml:space="preserve">Lisätyö viikoittain – viikoittaiseksi ylityöksi luettu osuus vähennetään</t>
  </si>
  <si>
    <t xml:space="preserve">Lisätyö ilman
viik. ylityötä (h)</t>
  </si>
  <si>
    <t xml:space="preserve">Itsearviointi – 7 kohtaa ennen palkanlaskentaa (Vaihe 6)</t>
  </si>
  <si>
    <t xml:space="preserve">Tarkistuskohta</t>
  </si>
  <si>
    <t xml:space="preserve">Aineisto tiedostossa</t>
  </si>
  <si>
    <t xml:space="preserve">Tarkistettu
(Kyllä/Ei)</t>
  </si>
  <si>
    <t xml:space="preserve">1. Työvuoroluettelot on annettu tiedoksi vähintään viikkoa ennen jakson alkua (30 §).</t>
  </si>
  <si>
    <t xml:space="preserve">2. Tasoittumissuunnitelma on laadittu ennakkoon, jos käytössä on keskimääräinen työaika.</t>
  </si>
  <si>
    <t xml:space="preserve">3. Kaikki tehdyt tunnit on jaoteltu säännölliseen työhön, lisätyöhön ja ylityöhön korotusosineen.</t>
  </si>
  <si>
    <t xml:space="preserve">4. Aineistosta ilmenee työntekijän kuittaus tai aukoton leimausjälki.</t>
  </si>
  <si>
    <t xml:space="preserve">5. Kaikkiin takautuviin muokkauksiin löytyy syy ja esihenkilön hyväksyntä.</t>
  </si>
  <si>
    <t xml:space="preserve">6. Arkistoidut tiedot ovat haettavissa kanneajan päättymiseen asti (32 § ja 40 §).</t>
  </si>
  <si>
    <t xml:space="preserve">7. Palkkalaskelmat täsmäävät työaikakirjanpidon korvaustunteihin.</t>
  </si>
  <si>
    <t xml:space="preserve">Tila:</t>
  </si>
  <si>
    <t xml:space="preserve">Yleistyöaika: vuorokautinen ylityö yli 8 h (kaksi ensimmäistä tuntia +50 %, seuraavat +100 %), viikoittainen ylityö yli 40 h ilman vuorokautista ylityötä +50 %, sunnuntaityö +100 % (työaikalaki 16 § ja 20 §).</t>
  </si>
  <si>
    <t xml:space="preserve">Tila muuttuu muotoon «Hyväksytty ja lukittu», kun 7 × Kyllä, kaikki rivit on hyväksytty ja jokaisella työntekijällä on kuittaus, hyväksyntä ja päivämäärä.</t>
  </si>
  <si>
    <t xml:space="preserve">Kuun rajalle osuvista viikoista lasketaan vain tämän tiedoston päivät.</t>
  </si>
  <si>
    <t xml:space="preserve">Työehtosopimus voi poiketa työaikalain säännöistä – tarkista oma TES ja ajantasainen laki Finlexistä.</t>
  </si>
  <si>
    <t xml:space="preserve">Tiedosto laskee vain tunnit. Palkka, iltalisät ja vero lasketaan palkanlaskennassa.</t>
  </si>
  <si>
    <t xml:space="preserve">Kuvitteellinen esimerkki: nimet ja vuorot on keksitty.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</si>
</sst>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\.mm\.yyyy"/>
    <numFmt numFmtId="166" formatCode="hh\:mm"/>
    <numFmt numFmtId="167" formatCode="0"/>
    <numFmt numFmtId="168" formatCode="0.00"/>
    <numFmt numFmtId="169" formatCode="&quot;vko &quot;0"/>
    <numFmt numFmtId="170" formatCode="d\.m\."/>
  </numFmts>
  <fonts count="15">
    <font>
      <sz val="11"/>
      <color theme="1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"/>
      <family val="0"/>
      <charset val="1"/>
    </font>
    <font>
      <b val="true"/>
      <sz val="11"/>
      <name val="Arial"/>
      <family val="0"/>
      <charset val="1"/>
    </font>
    <font>
      <sz val="9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i val="true"/>
      <sz val="9"/>
      <color rgb="FF9C0006"/>
      <name val="Arial"/>
      <family val="0"/>
      <charset val="1"/>
    </font>
    <font>
      <b val="true"/>
      <sz val="11"/>
      <color rgb="FF9C9C9C"/>
      <name val="Arial"/>
      <family val="0"/>
      <charset val="1"/>
    </font>
    <font>
      <b val="true"/>
      <sz val="14"/>
      <name val="Arial"/>
      <family val="0"/>
      <charset val="1"/>
    </font>
    <font>
      <sz val="8"/>
      <color rgb="FF7F7F7F"/>
      <name val="Arial"/>
      <family val="0"/>
      <charset val="1"/>
    </font>
    <font>
      <sz val="10"/>
      <name val="Arial"/>
      <family val="0"/>
      <charset val="1"/>
    </font>
    <font>
      <i val="true"/>
      <sz val="9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AECEF"/>
        <bgColor rgb="FFEEF2F7"/>
      </patternFill>
    </fill>
    <fill>
      <patternFill patternType="solid">
        <fgColor rgb="FFDDE3EA"/>
        <bgColor rgb="FFD9DDE3"/>
      </patternFill>
    </fill>
    <fill>
      <patternFill patternType="solid">
        <fgColor rgb="FFF3F4F6"/>
        <bgColor rgb="FFEEF2F7"/>
      </patternFill>
    </fill>
    <fill>
      <patternFill patternType="solid">
        <fgColor rgb="FFFFFBEA"/>
        <bgColor rgb="FFF3F4F6"/>
      </patternFill>
    </fill>
    <fill>
      <patternFill patternType="solid">
        <fgColor rgb="FFFFF2A8"/>
        <bgColor rgb="FFFFFBEA"/>
      </patternFill>
    </fill>
    <fill>
      <patternFill patternType="solid">
        <fgColor rgb="FFEEF2F7"/>
        <bgColor rgb="FFF3F4F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medium">
        <color rgb="FF595959"/>
      </top>
      <bottom style="medium">
        <color rgb="FF595959"/>
      </bottom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6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6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7" fillId="5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5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7" fillId="6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5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b val="1"/>
        <color rgb="FF9C0006"/>
        <sz val="10"/>
      </font>
      <fill>
        <patternFill>
          <bgColor rgb="FFFBE3E4"/>
        </patternFill>
      </fill>
    </dxf>
    <dxf>
      <font>
        <name val="Arial"/>
        <charset val="1"/>
        <family val="0"/>
        <b val="1"/>
        <color rgb="FF9C0006"/>
        <sz val="10"/>
      </font>
    </dxf>
    <dxf>
      <fill>
        <patternFill>
          <bgColor rgb="FFFFF2A8"/>
        </patternFill>
      </fill>
    </dxf>
    <dxf>
      <fill>
        <patternFill>
          <bgColor rgb="FFD9DDE3"/>
        </patternFill>
      </fill>
    </dxf>
    <dxf>
      <font>
        <name val="Arial"/>
        <charset val="1"/>
        <family val="0"/>
        <b val="1"/>
        <color rgb="FF1E6B34"/>
        <sz val="10"/>
      </font>
    </dxf>
  </dxf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9C0006"/>
      <rgbColor rgb="FF1E6B34"/>
      <rgbColor rgb="FF000080"/>
      <rgbColor rgb="FF808000"/>
      <rgbColor rgb="FF800080"/>
      <rgbColor rgb="FF008080"/>
      <rgbColor rgb="FFA6A6A6"/>
      <rgbColor rgb="FF7F7F7F"/>
      <rgbColor rgb="FF9999FF"/>
      <rgbColor rgb="FF993366"/>
      <rgbColor rgb="FFF3F4F6"/>
      <rgbColor rgb="FFEEF2F7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DDE3EA"/>
      <rgbColor rgb="FFFFF2A8"/>
      <rgbColor rgb="FF99CCFF"/>
      <rgbColor rgb="FFFF99CC"/>
      <rgbColor rgb="FFCC99FF"/>
      <rgbColor rgb="FFFBE3E4"/>
      <rgbColor rgb="FF3366FF"/>
      <rgbColor rgb="FF33CCCC"/>
      <rgbColor rgb="FF99CC00"/>
      <rgbColor rgb="FFFFCC00"/>
      <rgbColor rgb="FFFF9900"/>
      <rgbColor rgb="FFFF6600"/>
      <rgbColor rgb="FF59595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4"/>
    <col collapsed="false" customWidth="true" hidden="false" outlineLevel="0" max="4" min="3" style="0" width="7.5"/>
    <col collapsed="false" customWidth="true" hidden="false" outlineLevel="0" max="5" min="5" style="0" width="8"/>
    <col collapsed="false" customWidth="true" hidden="false" outlineLevel="0" max="6" min="6" style="0" width="7.5"/>
    <col collapsed="false" customWidth="true" hidden="false" outlineLevel="0" max="7" min="7" style="0" width="9.51"/>
    <col collapsed="false" customWidth="true" hidden="false" outlineLevel="0" max="8" min="8" style="0" width="7.5"/>
    <col collapsed="false" customWidth="true" hidden="false" outlineLevel="0" max="10" min="9" style="0" width="9"/>
    <col collapsed="false" customWidth="true" hidden="false" outlineLevel="0" max="11" min="11" style="0" width="8.5"/>
    <col collapsed="false" customWidth="true" hidden="false" outlineLevel="0" max="12" min="12" style="0" width="34"/>
    <col collapsed="false" customWidth="true" hidden="false" outlineLevel="0" max="14" min="13" style="0" width="10"/>
    <col collapsed="false" customWidth="true" hidden="false" outlineLevel="0" max="15" min="15" style="0" width="2"/>
    <col collapsed="false" customWidth="true" hidden="false" outlineLevel="0" max="16" min="16" style="0" width="22"/>
    <col collapsed="false" customWidth="true" hidden="false" outlineLevel="0" max="17" min="17" style="0" width="11"/>
    <col collapsed="false" customWidth="true" hidden="false" outlineLevel="0" max="18" min="18" style="0" width="52"/>
  </cols>
  <sheetData>
    <row r="1" customFormat="false" ht="45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P1" s="3" t="s">
        <v>14</v>
      </c>
    </row>
    <row r="2" customFormat="false" ht="15" hidden="false" customHeight="false" outlineLevel="0" collapsed="false">
      <c r="A2" s="4" t="n">
        <v>46328</v>
      </c>
      <c r="B2" s="5" t="s">
        <v>15</v>
      </c>
      <c r="C2" s="6" t="n">
        <v>0.333333333333333</v>
      </c>
      <c r="D2" s="6" t="n">
        <v>0.6875</v>
      </c>
      <c r="E2" s="7" t="n">
        <v>30</v>
      </c>
      <c r="F2" s="8" t="n">
        <f aca="false">IF(OR(C2="",D2=""),"",ROUND(MOD(D2-C2,1)*24-N(E2)/60,2))</f>
        <v>8</v>
      </c>
      <c r="G2" s="9" t="n">
        <v>8</v>
      </c>
      <c r="H2" s="10" t="n">
        <f aca="false">IF(F2="","",MAX(0,MIN(F2,$Q$3)-N(G2)))</f>
        <v>0</v>
      </c>
      <c r="I2" s="10" t="n">
        <f aca="false">IF(F2="","",MIN(2,MAX(0,F2-$Q$3)))</f>
        <v>0</v>
      </c>
      <c r="J2" s="10" t="n">
        <f aca="false">IF(F2="","",MAX(0,F2-$Q$3-2))</f>
        <v>0</v>
      </c>
      <c r="K2" s="10" t="n">
        <f aca="false">IF(F2="","",IF(OR(WEEKDAY(A2,2)=7,COUNTIF($Q$6:$Q$8,A2)&gt;0),F2,0))</f>
        <v>0</v>
      </c>
      <c r="L2" s="5"/>
      <c r="M2" s="10" t="str">
        <f aca="false">IF(OR(B2="",B2&lt;&gt;B1,C2="",C1="",D1=""),"",ROUND(((A2+C2)-(A1+C1+MOD(D1-C1,1)))*24,2))</f>
        <v/>
      </c>
      <c r="N2" s="11" t="s">
        <v>16</v>
      </c>
      <c r="P2" s="12" t="s">
        <v>17</v>
      </c>
      <c r="Q2" s="13" t="n">
        <v>46327</v>
      </c>
    </row>
    <row r="3" customFormat="false" ht="15" hidden="false" customHeight="false" outlineLevel="0" collapsed="false">
      <c r="A3" s="4" t="n">
        <v>46329</v>
      </c>
      <c r="B3" s="5" t="s">
        <v>15</v>
      </c>
      <c r="C3" s="6" t="n">
        <v>0.333333333333333</v>
      </c>
      <c r="D3" s="6" t="n">
        <v>0.6875</v>
      </c>
      <c r="E3" s="7" t="n">
        <v>30</v>
      </c>
      <c r="F3" s="8" t="n">
        <f aca="false">IF(OR(C3="",D3=""),"",ROUND(MOD(D3-C3,1)*24-N(E3)/60,2))</f>
        <v>8</v>
      </c>
      <c r="G3" s="9" t="n">
        <v>8</v>
      </c>
      <c r="H3" s="10" t="n">
        <f aca="false">IF(F3="","",MAX(0,MIN(F3,$Q$3)-N(G3)))</f>
        <v>0</v>
      </c>
      <c r="I3" s="10" t="n">
        <f aca="false">IF(F3="","",MIN(2,MAX(0,F3-$Q$3)))</f>
        <v>0</v>
      </c>
      <c r="J3" s="10" t="n">
        <f aca="false">IF(F3="","",MAX(0,F3-$Q$3-2))</f>
        <v>0</v>
      </c>
      <c r="K3" s="10" t="n">
        <f aca="false">IF(F3="","",IF(OR(WEEKDAY(A3,2)=7,COUNTIF($Q$6:$Q$8,A3)&gt;0),F3,0))</f>
        <v>0</v>
      </c>
      <c r="L3" s="5"/>
      <c r="M3" s="10" t="n">
        <f aca="false">IF(OR(B3="",B3&lt;&gt;B2,C3="",C2="",D2=""),"",ROUND(((A3+C3)-(A2+C2+MOD(D2-C2,1)))*24,2))</f>
        <v>15.5</v>
      </c>
      <c r="N3" s="11" t="s">
        <v>16</v>
      </c>
      <c r="P3" s="12" t="s">
        <v>18</v>
      </c>
      <c r="Q3" s="14" t="n">
        <v>8</v>
      </c>
      <c r="R3" s="15" t="s">
        <v>19</v>
      </c>
    </row>
    <row r="4" customFormat="false" ht="15" hidden="false" customHeight="false" outlineLevel="0" collapsed="false">
      <c r="A4" s="4" t="n">
        <v>46330</v>
      </c>
      <c r="B4" s="5" t="s">
        <v>15</v>
      </c>
      <c r="C4" s="6" t="n">
        <v>0.291666666666667</v>
      </c>
      <c r="D4" s="6" t="n">
        <v>0.770833333333333</v>
      </c>
      <c r="E4" s="7" t="n">
        <v>30</v>
      </c>
      <c r="F4" s="8" t="n">
        <f aca="false">IF(OR(C4="",D4=""),"",ROUND(MOD(D4-C4,1)*24-N(E4)/60,2))</f>
        <v>11</v>
      </c>
      <c r="G4" s="9" t="n">
        <v>8</v>
      </c>
      <c r="H4" s="10" t="n">
        <f aca="false">IF(F4="","",MAX(0,MIN(F4,$Q$3)-N(G4)))</f>
        <v>0</v>
      </c>
      <c r="I4" s="10" t="n">
        <f aca="false">IF(F4="","",MIN(2,MAX(0,F4-$Q$3)))</f>
        <v>2</v>
      </c>
      <c r="J4" s="10" t="n">
        <f aca="false">IF(F4="","",MAX(0,F4-$Q$3-2))</f>
        <v>1</v>
      </c>
      <c r="K4" s="10" t="n">
        <f aca="false">IF(F4="","",IF(OR(WEEKDAY(A4,2)=7,COUNTIF($Q$6:$Q$8,A4)&gt;0),F4,0))</f>
        <v>0</v>
      </c>
      <c r="L4" s="5" t="s">
        <v>20</v>
      </c>
      <c r="M4" s="10" t="n">
        <f aca="false">IF(OR(B4="",B4&lt;&gt;B3,C4="",C3="",D3=""),"",ROUND(((A4+C4)-(A3+C3+MOD(D3-C3,1)))*24,2))</f>
        <v>14.5</v>
      </c>
      <c r="N4" s="11" t="s">
        <v>16</v>
      </c>
      <c r="P4" s="12" t="s">
        <v>21</v>
      </c>
      <c r="Q4" s="16" t="n">
        <v>11</v>
      </c>
      <c r="R4" s="15" t="s">
        <v>22</v>
      </c>
    </row>
    <row r="5" customFormat="false" ht="15" hidden="false" customHeight="false" outlineLevel="0" collapsed="false">
      <c r="A5" s="4" t="n">
        <v>46331</v>
      </c>
      <c r="B5" s="5" t="s">
        <v>15</v>
      </c>
      <c r="C5" s="6" t="n">
        <v>0.333333333333333</v>
      </c>
      <c r="D5" s="6" t="n">
        <v>0.6875</v>
      </c>
      <c r="E5" s="7" t="n">
        <v>30</v>
      </c>
      <c r="F5" s="8" t="n">
        <f aca="false">IF(OR(C5="",D5=""),"",ROUND(MOD(D5-C5,1)*24-N(E5)/60,2))</f>
        <v>8</v>
      </c>
      <c r="G5" s="9" t="n">
        <v>8</v>
      </c>
      <c r="H5" s="10" t="n">
        <f aca="false">IF(F5="","",MAX(0,MIN(F5,$Q$3)-N(G5)))</f>
        <v>0</v>
      </c>
      <c r="I5" s="10" t="n">
        <f aca="false">IF(F5="","",MIN(2,MAX(0,F5-$Q$3)))</f>
        <v>0</v>
      </c>
      <c r="J5" s="10" t="n">
        <f aca="false">IF(F5="","",MAX(0,F5-$Q$3-2))</f>
        <v>0</v>
      </c>
      <c r="K5" s="10" t="n">
        <f aca="false">IF(F5="","",IF(OR(WEEKDAY(A5,2)=7,COUNTIF($Q$6:$Q$8,A5)&gt;0),F5,0))</f>
        <v>0</v>
      </c>
      <c r="L5" s="5"/>
      <c r="M5" s="10" t="n">
        <f aca="false">IF(OR(B5="",B5&lt;&gt;B4,C5="",C4="",D4=""),"",ROUND(((A5+C5)-(A4+C4+MOD(D4-C4,1)))*24,2))</f>
        <v>13.5</v>
      </c>
      <c r="N5" s="11" t="s">
        <v>16</v>
      </c>
      <c r="P5" s="12" t="s">
        <v>23</v>
      </c>
      <c r="Q5" s="17"/>
      <c r="R5" s="18" t="s">
        <v>24</v>
      </c>
    </row>
    <row r="6" customFormat="false" ht="15" hidden="false" customHeight="false" outlineLevel="0" collapsed="false">
      <c r="A6" s="4" t="n">
        <v>46332</v>
      </c>
      <c r="B6" s="5" t="s">
        <v>15</v>
      </c>
      <c r="C6" s="6" t="n">
        <v>0.333333333333333</v>
      </c>
      <c r="D6" s="6" t="n">
        <v>0.6875</v>
      </c>
      <c r="E6" s="7" t="n">
        <v>30</v>
      </c>
      <c r="F6" s="8" t="n">
        <f aca="false">IF(OR(C6="",D6=""),"",ROUND(MOD(D6-C6,1)*24-N(E6)/60,2))</f>
        <v>8</v>
      </c>
      <c r="G6" s="9" t="n">
        <v>8</v>
      </c>
      <c r="H6" s="10" t="n">
        <f aca="false">IF(F6="","",MAX(0,MIN(F6,$Q$3)-N(G6)))</f>
        <v>0</v>
      </c>
      <c r="I6" s="10" t="n">
        <f aca="false">IF(F6="","",MIN(2,MAX(0,F6-$Q$3)))</f>
        <v>0</v>
      </c>
      <c r="J6" s="10" t="n">
        <f aca="false">IF(F6="","",MAX(0,F6-$Q$3-2))</f>
        <v>0</v>
      </c>
      <c r="K6" s="10" t="n">
        <f aca="false">IF(F6="","",IF(OR(WEEKDAY(A6,2)=7,COUNTIF($Q$6:$Q$8,A6)&gt;0),F6,0))</f>
        <v>0</v>
      </c>
      <c r="L6" s="5"/>
      <c r="M6" s="10" t="n">
        <f aca="false">IF(OR(B6="",B6&lt;&gt;B5,C6="",C5="",D5=""),"",ROUND(((A6+C6)-(A5+C5+MOD(D5-C5,1)))*24,2))</f>
        <v>15.5</v>
      </c>
      <c r="N6" s="11" t="s">
        <v>16</v>
      </c>
      <c r="P6" s="12" t="s">
        <v>25</v>
      </c>
      <c r="Q6" s="13"/>
      <c r="R6" s="15" t="s">
        <v>26</v>
      </c>
    </row>
    <row r="7" customFormat="false" ht="15" hidden="false" customHeight="false" outlineLevel="0" collapsed="false">
      <c r="A7" s="4" t="n">
        <v>46335</v>
      </c>
      <c r="B7" s="5" t="s">
        <v>15</v>
      </c>
      <c r="C7" s="6" t="n">
        <v>0.333333333333333</v>
      </c>
      <c r="D7" s="6" t="n">
        <v>0.6875</v>
      </c>
      <c r="E7" s="7" t="n">
        <v>30</v>
      </c>
      <c r="F7" s="8" t="n">
        <f aca="false">IF(OR(C7="",D7=""),"",ROUND(MOD(D7-C7,1)*24-N(E7)/60,2))</f>
        <v>8</v>
      </c>
      <c r="G7" s="9" t="n">
        <v>8</v>
      </c>
      <c r="H7" s="10" t="n">
        <f aca="false">IF(F7="","",MAX(0,MIN(F7,$Q$3)-N(G7)))</f>
        <v>0</v>
      </c>
      <c r="I7" s="10" t="n">
        <f aca="false">IF(F7="","",MIN(2,MAX(0,F7-$Q$3)))</f>
        <v>0</v>
      </c>
      <c r="J7" s="10" t="n">
        <f aca="false">IF(F7="","",MAX(0,F7-$Q$3-2))</f>
        <v>0</v>
      </c>
      <c r="K7" s="10" t="n">
        <f aca="false">IF(F7="","",IF(OR(WEEKDAY(A7,2)=7,COUNTIF($Q$6:$Q$8,A7)&gt;0),F7,0))</f>
        <v>0</v>
      </c>
      <c r="L7" s="5"/>
      <c r="M7" s="10" t="n">
        <f aca="false">IF(OR(B7="",B7&lt;&gt;B6,C7="",C6="",D6=""),"",ROUND(((A7+C7)-(A6+C6+MOD(D6-C6,1)))*24,2))</f>
        <v>63.5</v>
      </c>
      <c r="N7" s="11" t="s">
        <v>16</v>
      </c>
      <c r="Q7" s="13"/>
    </row>
    <row r="8" customFormat="false" ht="15" hidden="false" customHeight="false" outlineLevel="0" collapsed="false">
      <c r="A8" s="4" t="n">
        <v>46336</v>
      </c>
      <c r="B8" s="5" t="s">
        <v>15</v>
      </c>
      <c r="C8" s="6" t="n">
        <v>0.333333333333333</v>
      </c>
      <c r="D8" s="6" t="n">
        <v>0.6875</v>
      </c>
      <c r="E8" s="7" t="n">
        <v>30</v>
      </c>
      <c r="F8" s="8" t="n">
        <f aca="false">IF(OR(C8="",D8=""),"",ROUND(MOD(D8-C8,1)*24-N(E8)/60,2))</f>
        <v>8</v>
      </c>
      <c r="G8" s="9" t="n">
        <v>8</v>
      </c>
      <c r="H8" s="10" t="n">
        <f aca="false">IF(F8="","",MAX(0,MIN(F8,$Q$3)-N(G8)))</f>
        <v>0</v>
      </c>
      <c r="I8" s="10" t="n">
        <f aca="false">IF(F8="","",MIN(2,MAX(0,F8-$Q$3)))</f>
        <v>0</v>
      </c>
      <c r="J8" s="10" t="n">
        <f aca="false">IF(F8="","",MAX(0,F8-$Q$3-2))</f>
        <v>0</v>
      </c>
      <c r="K8" s="10" t="n">
        <f aca="false">IF(F8="","",IF(OR(WEEKDAY(A8,2)=7,COUNTIF($Q$6:$Q$8,A8)&gt;0),F8,0))</f>
        <v>0</v>
      </c>
      <c r="L8" s="5"/>
      <c r="M8" s="10" t="n">
        <f aca="false">IF(OR(B8="",B8&lt;&gt;B7,C8="",C7="",D7=""),"",ROUND(((A8+C8)-(A7+C7+MOD(D7-C7,1)))*24,2))</f>
        <v>15.5</v>
      </c>
      <c r="N8" s="11" t="s">
        <v>16</v>
      </c>
      <c r="Q8" s="13"/>
    </row>
    <row r="9" customFormat="false" ht="15" hidden="false" customHeight="false" outlineLevel="0" collapsed="false">
      <c r="A9" s="4" t="n">
        <v>46337</v>
      </c>
      <c r="B9" s="5" t="s">
        <v>15</v>
      </c>
      <c r="C9" s="6" t="n">
        <v>0.333333333333333</v>
      </c>
      <c r="D9" s="6" t="n">
        <v>0.6875</v>
      </c>
      <c r="E9" s="7" t="n">
        <v>30</v>
      </c>
      <c r="F9" s="8" t="n">
        <f aca="false">IF(OR(C9="",D9=""),"",ROUND(MOD(D9-C9,1)*24-N(E9)/60,2))</f>
        <v>8</v>
      </c>
      <c r="G9" s="9" t="n">
        <v>8</v>
      </c>
      <c r="H9" s="10" t="n">
        <f aca="false">IF(F9="","",MAX(0,MIN(F9,$Q$3)-N(G9)))</f>
        <v>0</v>
      </c>
      <c r="I9" s="10" t="n">
        <f aca="false">IF(F9="","",MIN(2,MAX(0,F9-$Q$3)))</f>
        <v>0</v>
      </c>
      <c r="J9" s="10" t="n">
        <f aca="false">IF(F9="","",MAX(0,F9-$Q$3-2))</f>
        <v>0</v>
      </c>
      <c r="K9" s="10" t="n">
        <f aca="false">IF(F9="","",IF(OR(WEEKDAY(A9,2)=7,COUNTIF($Q$6:$Q$8,A9)&gt;0),F9,0))</f>
        <v>0</v>
      </c>
      <c r="L9" s="5"/>
      <c r="M9" s="10" t="n">
        <f aca="false">IF(OR(B9="",B9&lt;&gt;B8,C9="",C8="",D8=""),"",ROUND(((A9+C9)-(A8+C8+MOD(D8-C8,1)))*24,2))</f>
        <v>15.5</v>
      </c>
      <c r="N9" s="11" t="s">
        <v>16</v>
      </c>
    </row>
    <row r="10" customFormat="false" ht="15" hidden="false" customHeight="false" outlineLevel="0" collapsed="false">
      <c r="A10" s="4" t="n">
        <v>46338</v>
      </c>
      <c r="B10" s="5" t="s">
        <v>15</v>
      </c>
      <c r="C10" s="6" t="n">
        <v>0.333333333333333</v>
      </c>
      <c r="D10" s="6" t="n">
        <v>0.6875</v>
      </c>
      <c r="E10" s="7" t="n">
        <v>30</v>
      </c>
      <c r="F10" s="8" t="n">
        <f aca="false">IF(OR(C10="",D10=""),"",ROUND(MOD(D10-C10,1)*24-N(E10)/60,2))</f>
        <v>8</v>
      </c>
      <c r="G10" s="9" t="n">
        <v>8</v>
      </c>
      <c r="H10" s="10" t="n">
        <f aca="false">IF(F10="","",MAX(0,MIN(F10,$Q$3)-N(G10)))</f>
        <v>0</v>
      </c>
      <c r="I10" s="10" t="n">
        <f aca="false">IF(F10="","",MIN(2,MAX(0,F10-$Q$3)))</f>
        <v>0</v>
      </c>
      <c r="J10" s="10" t="n">
        <f aca="false">IF(F10="","",MAX(0,F10-$Q$3-2))</f>
        <v>0</v>
      </c>
      <c r="K10" s="10" t="n">
        <f aca="false">IF(F10="","",IF(OR(WEEKDAY(A10,2)=7,COUNTIF($Q$6:$Q$8,A10)&gt;0),F10,0))</f>
        <v>0</v>
      </c>
      <c r="L10" s="5"/>
      <c r="M10" s="10" t="n">
        <f aca="false">IF(OR(B10="",B10&lt;&gt;B9,C10="",C9="",D9=""),"",ROUND(((A10+C10)-(A9+C9+MOD(D9-C9,1)))*24,2))</f>
        <v>15.5</v>
      </c>
      <c r="N10" s="11" t="s">
        <v>16</v>
      </c>
      <c r="P10" s="19" t="s">
        <v>27</v>
      </c>
    </row>
    <row r="11" customFormat="false" ht="15" hidden="false" customHeight="false" outlineLevel="0" collapsed="false">
      <c r="A11" s="4" t="n">
        <v>46339</v>
      </c>
      <c r="B11" s="5" t="s">
        <v>15</v>
      </c>
      <c r="C11" s="6" t="n">
        <v>0.333333333333333</v>
      </c>
      <c r="D11" s="6" t="n">
        <v>0.6875</v>
      </c>
      <c r="E11" s="7" t="n">
        <v>30</v>
      </c>
      <c r="F11" s="8" t="n">
        <f aca="false">IF(OR(C11="",D11=""),"",ROUND(MOD(D11-C11,1)*24-N(E11)/60,2))</f>
        <v>8</v>
      </c>
      <c r="G11" s="9" t="n">
        <v>8</v>
      </c>
      <c r="H11" s="10" t="n">
        <f aca="false">IF(F11="","",MAX(0,MIN(F11,$Q$3)-N(G11)))</f>
        <v>0</v>
      </c>
      <c r="I11" s="10" t="n">
        <f aca="false">IF(F11="","",MIN(2,MAX(0,F11-$Q$3)))</f>
        <v>0</v>
      </c>
      <c r="J11" s="10" t="n">
        <f aca="false">IF(F11="","",MAX(0,F11-$Q$3-2))</f>
        <v>0</v>
      </c>
      <c r="K11" s="10" t="n">
        <f aca="false">IF(F11="","",IF(OR(WEEKDAY(A11,2)=7,COUNTIF($Q$6:$Q$8,A11)&gt;0),F11,0))</f>
        <v>0</v>
      </c>
      <c r="L11" s="5"/>
      <c r="M11" s="10" t="n">
        <f aca="false">IF(OR(B11="",B11&lt;&gt;B10,C11="",C10="",D10=""),"",ROUND(((A11+C11)-(A10+C10+MOD(D10-C10,1)))*24,2))</f>
        <v>15.5</v>
      </c>
      <c r="N11" s="11" t="s">
        <v>16</v>
      </c>
    </row>
    <row r="12" customFormat="false" ht="15" hidden="false" customHeight="false" outlineLevel="0" collapsed="false">
      <c r="A12" s="4" t="n">
        <v>46342</v>
      </c>
      <c r="B12" s="5" t="s">
        <v>15</v>
      </c>
      <c r="C12" s="6" t="n">
        <v>0.333333333333333</v>
      </c>
      <c r="D12" s="6" t="n">
        <v>0.6875</v>
      </c>
      <c r="E12" s="7" t="n">
        <v>30</v>
      </c>
      <c r="F12" s="8" t="n">
        <f aca="false">IF(OR(C12="",D12=""),"",ROUND(MOD(D12-C12,1)*24-N(E12)/60,2))</f>
        <v>8</v>
      </c>
      <c r="G12" s="9" t="n">
        <v>8</v>
      </c>
      <c r="H12" s="10" t="n">
        <f aca="false">IF(F12="","",MAX(0,MIN(F12,$Q$3)-N(G12)))</f>
        <v>0</v>
      </c>
      <c r="I12" s="10" t="n">
        <f aca="false">IF(F12="","",MIN(2,MAX(0,F12-$Q$3)))</f>
        <v>0</v>
      </c>
      <c r="J12" s="10" t="n">
        <f aca="false">IF(F12="","",MAX(0,F12-$Q$3-2))</f>
        <v>0</v>
      </c>
      <c r="K12" s="10" t="n">
        <f aca="false">IF(F12="","",IF(OR(WEEKDAY(A12,2)=7,COUNTIF($Q$6:$Q$8,A12)&gt;0),F12,0))</f>
        <v>0</v>
      </c>
      <c r="L12" s="5"/>
      <c r="M12" s="10" t="n">
        <f aca="false">IF(OR(B12="",B12&lt;&gt;B11,C12="",C11="",D11=""),"",ROUND(((A12+C12)-(A11+C11+MOD(D11-C11,1)))*24,2))</f>
        <v>63.5</v>
      </c>
      <c r="N12" s="11" t="s">
        <v>16</v>
      </c>
      <c r="P12" s="15" t="s">
        <v>28</v>
      </c>
    </row>
    <row r="13" customFormat="false" ht="15" hidden="false" customHeight="false" outlineLevel="0" collapsed="false">
      <c r="A13" s="4" t="n">
        <v>46343</v>
      </c>
      <c r="B13" s="5" t="s">
        <v>15</v>
      </c>
      <c r="C13" s="6" t="n">
        <v>0.333333333333333</v>
      </c>
      <c r="D13" s="6" t="n">
        <v>0.6875</v>
      </c>
      <c r="E13" s="7" t="n">
        <v>30</v>
      </c>
      <c r="F13" s="8" t="n">
        <f aca="false">IF(OR(C13="",D13=""),"",ROUND(MOD(D13-C13,1)*24-N(E13)/60,2))</f>
        <v>8</v>
      </c>
      <c r="G13" s="9" t="n">
        <v>8</v>
      </c>
      <c r="H13" s="10" t="n">
        <f aca="false">IF(F13="","",MAX(0,MIN(F13,$Q$3)-N(G13)))</f>
        <v>0</v>
      </c>
      <c r="I13" s="10" t="n">
        <f aca="false">IF(F13="","",MIN(2,MAX(0,F13-$Q$3)))</f>
        <v>0</v>
      </c>
      <c r="J13" s="10" t="n">
        <f aca="false">IF(F13="","",MAX(0,F13-$Q$3-2))</f>
        <v>0</v>
      </c>
      <c r="K13" s="10" t="n">
        <f aca="false">IF(F13="","",IF(OR(WEEKDAY(A13,2)=7,COUNTIF($Q$6:$Q$8,A13)&gt;0),F13,0))</f>
        <v>0</v>
      </c>
      <c r="L13" s="5"/>
      <c r="M13" s="10" t="n">
        <f aca="false">IF(OR(B13="",B13&lt;&gt;B12,C13="",C12="",D12=""),"",ROUND(((A13+C13)-(A12+C12+MOD(D12-C12,1)))*24,2))</f>
        <v>15.5</v>
      </c>
      <c r="N13" s="11" t="s">
        <v>16</v>
      </c>
      <c r="P13" s="15" t="s">
        <v>29</v>
      </c>
    </row>
    <row r="14" customFormat="false" ht="15" hidden="false" customHeight="false" outlineLevel="0" collapsed="false">
      <c r="A14" s="4" t="n">
        <v>46344</v>
      </c>
      <c r="B14" s="5" t="s">
        <v>15</v>
      </c>
      <c r="C14" s="6" t="n">
        <v>0.333333333333333</v>
      </c>
      <c r="D14" s="6" t="n">
        <v>0.6875</v>
      </c>
      <c r="E14" s="7" t="n">
        <v>30</v>
      </c>
      <c r="F14" s="8" t="n">
        <f aca="false">IF(OR(C14="",D14=""),"",ROUND(MOD(D14-C14,1)*24-N(E14)/60,2))</f>
        <v>8</v>
      </c>
      <c r="G14" s="9" t="n">
        <v>8</v>
      </c>
      <c r="H14" s="10" t="n">
        <f aca="false">IF(F14="","",MAX(0,MIN(F14,$Q$3)-N(G14)))</f>
        <v>0</v>
      </c>
      <c r="I14" s="10" t="n">
        <f aca="false">IF(F14="","",MIN(2,MAX(0,F14-$Q$3)))</f>
        <v>0</v>
      </c>
      <c r="J14" s="10" t="n">
        <f aca="false">IF(F14="","",MAX(0,F14-$Q$3-2))</f>
        <v>0</v>
      </c>
      <c r="K14" s="10" t="n">
        <f aca="false">IF(F14="","",IF(OR(WEEKDAY(A14,2)=7,COUNTIF($Q$6:$Q$8,A14)&gt;0),F14,0))</f>
        <v>0</v>
      </c>
      <c r="L14" s="5"/>
      <c r="M14" s="10" t="n">
        <f aca="false">IF(OR(B14="",B14&lt;&gt;B13,C14="",C13="",D13=""),"",ROUND(((A14+C14)-(A13+C13+MOD(D13-C13,1)))*24,2))</f>
        <v>15.5</v>
      </c>
      <c r="N14" s="11" t="s">
        <v>16</v>
      </c>
      <c r="P14" s="15" t="s">
        <v>30</v>
      </c>
    </row>
    <row r="15" customFormat="false" ht="15" hidden="false" customHeight="false" outlineLevel="0" collapsed="false">
      <c r="A15" s="4" t="n">
        <v>46345</v>
      </c>
      <c r="B15" s="5" t="s">
        <v>15</v>
      </c>
      <c r="C15" s="6" t="n">
        <v>0.333333333333333</v>
      </c>
      <c r="D15" s="6" t="n">
        <v>0.6875</v>
      </c>
      <c r="E15" s="7" t="n">
        <v>30</v>
      </c>
      <c r="F15" s="8" t="n">
        <f aca="false">IF(OR(C15="",D15=""),"",ROUND(MOD(D15-C15,1)*24-N(E15)/60,2))</f>
        <v>8</v>
      </c>
      <c r="G15" s="9" t="n">
        <v>8</v>
      </c>
      <c r="H15" s="10" t="n">
        <f aca="false">IF(F15="","",MAX(0,MIN(F15,$Q$3)-N(G15)))</f>
        <v>0</v>
      </c>
      <c r="I15" s="10" t="n">
        <f aca="false">IF(F15="","",MIN(2,MAX(0,F15-$Q$3)))</f>
        <v>0</v>
      </c>
      <c r="J15" s="10" t="n">
        <f aca="false">IF(F15="","",MAX(0,F15-$Q$3-2))</f>
        <v>0</v>
      </c>
      <c r="K15" s="10" t="n">
        <f aca="false">IF(F15="","",IF(OR(WEEKDAY(A15,2)=7,COUNTIF($Q$6:$Q$8,A15)&gt;0),F15,0))</f>
        <v>0</v>
      </c>
      <c r="L15" s="5"/>
      <c r="M15" s="10" t="n">
        <f aca="false">IF(OR(B15="",B15&lt;&gt;B14,C15="",C14="",D14=""),"",ROUND(((A15+C15)-(A14+C14+MOD(D14-C14,1)))*24,2))</f>
        <v>15.5</v>
      </c>
      <c r="N15" s="11" t="s">
        <v>16</v>
      </c>
      <c r="P15" s="15" t="s">
        <v>31</v>
      </c>
    </row>
    <row r="16" customFormat="false" ht="15" hidden="false" customHeight="false" outlineLevel="0" collapsed="false">
      <c r="A16" s="4" t="n">
        <v>46346</v>
      </c>
      <c r="B16" s="5" t="s">
        <v>15</v>
      </c>
      <c r="C16" s="6" t="n">
        <v>0.333333333333333</v>
      </c>
      <c r="D16" s="6" t="n">
        <v>0.6875</v>
      </c>
      <c r="E16" s="7" t="n">
        <v>30</v>
      </c>
      <c r="F16" s="8" t="n">
        <f aca="false">IF(OR(C16="",D16=""),"",ROUND(MOD(D16-C16,1)*24-N(E16)/60,2))</f>
        <v>8</v>
      </c>
      <c r="G16" s="9" t="n">
        <v>8</v>
      </c>
      <c r="H16" s="10" t="n">
        <f aca="false">IF(F16="","",MAX(0,MIN(F16,$Q$3)-N(G16)))</f>
        <v>0</v>
      </c>
      <c r="I16" s="10" t="n">
        <f aca="false">IF(F16="","",MIN(2,MAX(0,F16-$Q$3)))</f>
        <v>0</v>
      </c>
      <c r="J16" s="10" t="n">
        <f aca="false">IF(F16="","",MAX(0,F16-$Q$3-2))</f>
        <v>0</v>
      </c>
      <c r="K16" s="10" t="n">
        <f aca="false">IF(F16="","",IF(OR(WEEKDAY(A16,2)=7,COUNTIF($Q$6:$Q$8,A16)&gt;0),F16,0))</f>
        <v>0</v>
      </c>
      <c r="L16" s="5"/>
      <c r="M16" s="10" t="n">
        <f aca="false">IF(OR(B16="",B16&lt;&gt;B15,C16="",C15="",D15=""),"",ROUND(((A16+C16)-(A15+C15+MOD(D15-C15,1)))*24,2))</f>
        <v>15.5</v>
      </c>
      <c r="N16" s="11" t="s">
        <v>16</v>
      </c>
      <c r="P16" s="15" t="s">
        <v>32</v>
      </c>
    </row>
    <row r="17" customFormat="false" ht="15" hidden="false" customHeight="false" outlineLevel="0" collapsed="false">
      <c r="A17" s="4" t="n">
        <v>46349</v>
      </c>
      <c r="B17" s="5" t="s">
        <v>15</v>
      </c>
      <c r="C17" s="6" t="n">
        <v>0.333333333333333</v>
      </c>
      <c r="D17" s="6" t="n">
        <v>0.6875</v>
      </c>
      <c r="E17" s="7" t="n">
        <v>30</v>
      </c>
      <c r="F17" s="8" t="n">
        <f aca="false">IF(OR(C17="",D17=""),"",ROUND(MOD(D17-C17,1)*24-N(E17)/60,2))</f>
        <v>8</v>
      </c>
      <c r="G17" s="9" t="n">
        <v>8</v>
      </c>
      <c r="H17" s="10" t="n">
        <f aca="false">IF(F17="","",MAX(0,MIN(F17,$Q$3)-N(G17)))</f>
        <v>0</v>
      </c>
      <c r="I17" s="10" t="n">
        <f aca="false">IF(F17="","",MIN(2,MAX(0,F17-$Q$3)))</f>
        <v>0</v>
      </c>
      <c r="J17" s="10" t="n">
        <f aca="false">IF(F17="","",MAX(0,F17-$Q$3-2))</f>
        <v>0</v>
      </c>
      <c r="K17" s="10" t="n">
        <f aca="false">IF(F17="","",IF(OR(WEEKDAY(A17,2)=7,COUNTIF($Q$6:$Q$8,A17)&gt;0),F17,0))</f>
        <v>0</v>
      </c>
      <c r="L17" s="5"/>
      <c r="M17" s="10" t="n">
        <f aca="false">IF(OR(B17="",B17&lt;&gt;B16,C17="",C16="",D16=""),"",ROUND(((A17+C17)-(A16+C16+MOD(D16-C16,1)))*24,2))</f>
        <v>63.5</v>
      </c>
      <c r="N17" s="11" t="s">
        <v>16</v>
      </c>
      <c r="P17" s="15" t="s">
        <v>33</v>
      </c>
    </row>
    <row r="18" customFormat="false" ht="15" hidden="false" customHeight="false" outlineLevel="0" collapsed="false">
      <c r="A18" s="4" t="n">
        <v>46350</v>
      </c>
      <c r="B18" s="5" t="s">
        <v>15</v>
      </c>
      <c r="C18" s="6" t="n">
        <v>0.333333333333333</v>
      </c>
      <c r="D18" s="6" t="n">
        <v>0.6875</v>
      </c>
      <c r="E18" s="7" t="n">
        <v>30</v>
      </c>
      <c r="F18" s="8" t="n">
        <f aca="false">IF(OR(C18="",D18=""),"",ROUND(MOD(D18-C18,1)*24-N(E18)/60,2))</f>
        <v>8</v>
      </c>
      <c r="G18" s="9" t="n">
        <v>8</v>
      </c>
      <c r="H18" s="10" t="n">
        <f aca="false">IF(F18="","",MAX(0,MIN(F18,$Q$3)-N(G18)))</f>
        <v>0</v>
      </c>
      <c r="I18" s="10" t="n">
        <f aca="false">IF(F18="","",MIN(2,MAX(0,F18-$Q$3)))</f>
        <v>0</v>
      </c>
      <c r="J18" s="10" t="n">
        <f aca="false">IF(F18="","",MAX(0,F18-$Q$3-2))</f>
        <v>0</v>
      </c>
      <c r="K18" s="10" t="n">
        <f aca="false">IF(F18="","",IF(OR(WEEKDAY(A18,2)=7,COUNTIF($Q$6:$Q$8,A18)&gt;0),F18,0))</f>
        <v>0</v>
      </c>
      <c r="L18" s="5"/>
      <c r="M18" s="10" t="n">
        <f aca="false">IF(OR(B18="",B18&lt;&gt;B17,C18="",C17="",D17=""),"",ROUND(((A18+C18)-(A17+C17+MOD(D17-C17,1)))*24,2))</f>
        <v>15.5</v>
      </c>
      <c r="N18" s="11" t="s">
        <v>16</v>
      </c>
      <c r="P18" s="15" t="s">
        <v>34</v>
      </c>
    </row>
    <row r="19" customFormat="false" ht="15" hidden="false" customHeight="false" outlineLevel="0" collapsed="false">
      <c r="A19" s="4" t="n">
        <v>46351</v>
      </c>
      <c r="B19" s="5" t="s">
        <v>15</v>
      </c>
      <c r="C19" s="6" t="n">
        <v>0.333333333333333</v>
      </c>
      <c r="D19" s="6" t="n">
        <v>0.6875</v>
      </c>
      <c r="E19" s="7" t="n">
        <v>30</v>
      </c>
      <c r="F19" s="8" t="n">
        <f aca="false">IF(OR(C19="",D19=""),"",ROUND(MOD(D19-C19,1)*24-N(E19)/60,2))</f>
        <v>8</v>
      </c>
      <c r="G19" s="9" t="n">
        <v>8</v>
      </c>
      <c r="H19" s="10" t="n">
        <f aca="false">IF(F19="","",MAX(0,MIN(F19,$Q$3)-N(G19)))</f>
        <v>0</v>
      </c>
      <c r="I19" s="10" t="n">
        <f aca="false">IF(F19="","",MIN(2,MAX(0,F19-$Q$3)))</f>
        <v>0</v>
      </c>
      <c r="J19" s="10" t="n">
        <f aca="false">IF(F19="","",MAX(0,F19-$Q$3-2))</f>
        <v>0</v>
      </c>
      <c r="K19" s="10" t="n">
        <f aca="false">IF(F19="","",IF(OR(WEEKDAY(A19,2)=7,COUNTIF($Q$6:$Q$8,A19)&gt;0),F19,0))</f>
        <v>0</v>
      </c>
      <c r="L19" s="5" t="s">
        <v>35</v>
      </c>
      <c r="M19" s="10" t="n">
        <f aca="false">IF(OR(B19="",B19&lt;&gt;B18,C19="",C18="",D18=""),"",ROUND(((A19+C19)-(A18+C18+MOD(D18-C18,1)))*24,2))</f>
        <v>15.5</v>
      </c>
      <c r="N19" s="11" t="s">
        <v>16</v>
      </c>
      <c r="P19" s="15" t="s">
        <v>36</v>
      </c>
    </row>
    <row r="20" customFormat="false" ht="15" hidden="false" customHeight="false" outlineLevel="0" collapsed="false">
      <c r="A20" s="4" t="n">
        <v>46352</v>
      </c>
      <c r="B20" s="5" t="s">
        <v>15</v>
      </c>
      <c r="C20" s="6" t="n">
        <v>0.333333333333333</v>
      </c>
      <c r="D20" s="6" t="n">
        <v>0.6875</v>
      </c>
      <c r="E20" s="7" t="n">
        <v>30</v>
      </c>
      <c r="F20" s="8" t="n">
        <f aca="false">IF(OR(C20="",D20=""),"",ROUND(MOD(D20-C20,1)*24-N(E20)/60,2))</f>
        <v>8</v>
      </c>
      <c r="G20" s="9" t="n">
        <v>8</v>
      </c>
      <c r="H20" s="10" t="n">
        <f aca="false">IF(F20="","",MAX(0,MIN(F20,$Q$3)-N(G20)))</f>
        <v>0</v>
      </c>
      <c r="I20" s="10" t="n">
        <f aca="false">IF(F20="","",MIN(2,MAX(0,F20-$Q$3)))</f>
        <v>0</v>
      </c>
      <c r="J20" s="10" t="n">
        <f aca="false">IF(F20="","",MAX(0,F20-$Q$3-2))</f>
        <v>0</v>
      </c>
      <c r="K20" s="10" t="n">
        <f aca="false">IF(F20="","",IF(OR(WEEKDAY(A20,2)=7,COUNTIF($Q$6:$Q$8,A20)&gt;0),F20,0))</f>
        <v>0</v>
      </c>
      <c r="L20" s="5"/>
      <c r="M20" s="10" t="n">
        <f aca="false">IF(OR(B20="",B20&lt;&gt;B19,C20="",C19="",D19=""),"",ROUND(((A20+C20)-(A19+C19+MOD(D19-C19,1)))*24,2))</f>
        <v>15.5</v>
      </c>
      <c r="N20" s="11" t="s">
        <v>16</v>
      </c>
      <c r="P20" s="15" t="s">
        <v>37</v>
      </c>
    </row>
    <row r="21" customFormat="false" ht="15" hidden="false" customHeight="false" outlineLevel="0" collapsed="false">
      <c r="A21" s="4" t="n">
        <v>46353</v>
      </c>
      <c r="B21" s="5" t="s">
        <v>15</v>
      </c>
      <c r="C21" s="6" t="n">
        <v>0.333333333333333</v>
      </c>
      <c r="D21" s="6" t="n">
        <v>0.6875</v>
      </c>
      <c r="E21" s="7" t="n">
        <v>30</v>
      </c>
      <c r="F21" s="8" t="n">
        <f aca="false">IF(OR(C21="",D21=""),"",ROUND(MOD(D21-C21,1)*24-N(E21)/60,2))</f>
        <v>8</v>
      </c>
      <c r="G21" s="9" t="n">
        <v>8</v>
      </c>
      <c r="H21" s="10" t="n">
        <f aca="false">IF(F21="","",MAX(0,MIN(F21,$Q$3)-N(G21)))</f>
        <v>0</v>
      </c>
      <c r="I21" s="10" t="n">
        <f aca="false">IF(F21="","",MIN(2,MAX(0,F21-$Q$3)))</f>
        <v>0</v>
      </c>
      <c r="J21" s="10" t="n">
        <f aca="false">IF(F21="","",MAX(0,F21-$Q$3-2))</f>
        <v>0</v>
      </c>
      <c r="K21" s="10" t="n">
        <f aca="false">IF(F21="","",IF(OR(WEEKDAY(A21,2)=7,COUNTIF($Q$6:$Q$8,A21)&gt;0),F21,0))</f>
        <v>0</v>
      </c>
      <c r="L21" s="5"/>
      <c r="M21" s="10" t="n">
        <f aca="false">IF(OR(B21="",B21&lt;&gt;B20,C21="",C20="",D20=""),"",ROUND(((A21+C21)-(A20+C20+MOD(D20-C20,1)))*24,2))</f>
        <v>15.5</v>
      </c>
      <c r="N21" s="11" t="s">
        <v>16</v>
      </c>
      <c r="P21" s="15" t="s">
        <v>38</v>
      </c>
    </row>
    <row r="22" customFormat="false" ht="15" hidden="false" customHeight="false" outlineLevel="0" collapsed="false">
      <c r="A22" s="4" t="n">
        <v>46356</v>
      </c>
      <c r="B22" s="5" t="s">
        <v>15</v>
      </c>
      <c r="C22" s="6" t="n">
        <v>0.333333333333333</v>
      </c>
      <c r="D22" s="6" t="n">
        <v>0.6875</v>
      </c>
      <c r="E22" s="7" t="n">
        <v>30</v>
      </c>
      <c r="F22" s="8" t="n">
        <f aca="false">IF(OR(C22="",D22=""),"",ROUND(MOD(D22-C22,1)*24-N(E22)/60,2))</f>
        <v>8</v>
      </c>
      <c r="G22" s="9" t="n">
        <v>8</v>
      </c>
      <c r="H22" s="10" t="n">
        <f aca="false">IF(F22="","",MAX(0,MIN(F22,$Q$3)-N(G22)))</f>
        <v>0</v>
      </c>
      <c r="I22" s="10" t="n">
        <f aca="false">IF(F22="","",MIN(2,MAX(0,F22-$Q$3)))</f>
        <v>0</v>
      </c>
      <c r="J22" s="10" t="n">
        <f aca="false">IF(F22="","",MAX(0,F22-$Q$3-2))</f>
        <v>0</v>
      </c>
      <c r="K22" s="10" t="n">
        <f aca="false">IF(F22="","",IF(OR(WEEKDAY(A22,2)=7,COUNTIF($Q$6:$Q$8,A22)&gt;0),F22,0))</f>
        <v>0</v>
      </c>
      <c r="L22" s="5"/>
      <c r="M22" s="10" t="n">
        <f aca="false">IF(OR(B22="",B22&lt;&gt;B21,C22="",C21="",D21=""),"",ROUND(((A22+C22)-(A21+C21+MOD(D21-C21,1)))*24,2))</f>
        <v>63.5</v>
      </c>
      <c r="N22" s="11"/>
      <c r="P22" s="15" t="s">
        <v>39</v>
      </c>
    </row>
    <row r="23" customFormat="false" ht="15" hidden="false" customHeight="false" outlineLevel="0" collapsed="false">
      <c r="A23" s="4" t="n">
        <v>46328</v>
      </c>
      <c r="B23" s="5" t="s">
        <v>40</v>
      </c>
      <c r="C23" s="6" t="n">
        <v>0.291666666666667</v>
      </c>
      <c r="D23" s="6" t="n">
        <v>0.645833333333333</v>
      </c>
      <c r="E23" s="7" t="n">
        <v>30</v>
      </c>
      <c r="F23" s="8" t="n">
        <f aca="false">IF(OR(C23="",D23=""),"",ROUND(MOD(D23-C23,1)*24-N(E23)/60,2))</f>
        <v>8</v>
      </c>
      <c r="G23" s="9" t="n">
        <v>8</v>
      </c>
      <c r="H23" s="10" t="n">
        <f aca="false">IF(F23="","",MAX(0,MIN(F23,$Q$3)-N(G23)))</f>
        <v>0</v>
      </c>
      <c r="I23" s="10" t="n">
        <f aca="false">IF(F23="","",MIN(2,MAX(0,F23-$Q$3)))</f>
        <v>0</v>
      </c>
      <c r="J23" s="10" t="n">
        <f aca="false">IF(F23="","",MAX(0,F23-$Q$3-2))</f>
        <v>0</v>
      </c>
      <c r="K23" s="10" t="n">
        <f aca="false">IF(F23="","",IF(OR(WEEKDAY(A23,2)=7,COUNTIF($Q$6:$Q$8,A23)&gt;0),F23,0))</f>
        <v>0</v>
      </c>
      <c r="L23" s="5"/>
      <c r="M23" s="10" t="str">
        <f aca="false">IF(OR(B23="",B23&lt;&gt;B22,C23="",C22="",D22=""),"",ROUND(((A23+C23)-(A22+C22+MOD(D22-C22,1)))*24,2))</f>
        <v/>
      </c>
      <c r="N23" s="11" t="s">
        <v>16</v>
      </c>
    </row>
    <row r="24" customFormat="false" ht="15" hidden="false" customHeight="false" outlineLevel="0" collapsed="false">
      <c r="A24" s="4" t="n">
        <v>46329</v>
      </c>
      <c r="B24" s="5" t="s">
        <v>40</v>
      </c>
      <c r="C24" s="6" t="n">
        <v>0.291666666666667</v>
      </c>
      <c r="D24" s="6" t="n">
        <v>0.645833333333333</v>
      </c>
      <c r="E24" s="7" t="n">
        <v>30</v>
      </c>
      <c r="F24" s="8" t="n">
        <f aca="false">IF(OR(C24="",D24=""),"",ROUND(MOD(D24-C24,1)*24-N(E24)/60,2))</f>
        <v>8</v>
      </c>
      <c r="G24" s="9" t="n">
        <v>8</v>
      </c>
      <c r="H24" s="10" t="n">
        <f aca="false">IF(F24="","",MAX(0,MIN(F24,$Q$3)-N(G24)))</f>
        <v>0</v>
      </c>
      <c r="I24" s="10" t="n">
        <f aca="false">IF(F24="","",MIN(2,MAX(0,F24-$Q$3)))</f>
        <v>0</v>
      </c>
      <c r="J24" s="10" t="n">
        <f aca="false">IF(F24="","",MAX(0,F24-$Q$3-2))</f>
        <v>0</v>
      </c>
      <c r="K24" s="10" t="n">
        <f aca="false">IF(F24="","",IF(OR(WEEKDAY(A24,2)=7,COUNTIF($Q$6:$Q$8,A24)&gt;0),F24,0))</f>
        <v>0</v>
      </c>
      <c r="L24" s="5"/>
      <c r="M24" s="10" t="n">
        <f aca="false">IF(OR(B24="",B24&lt;&gt;B23,C24="",C23="",D23=""),"",ROUND(((A24+C24)-(A23+C23+MOD(D23-C23,1)))*24,2))</f>
        <v>15.5</v>
      </c>
      <c r="N24" s="11" t="s">
        <v>16</v>
      </c>
    </row>
    <row r="25" customFormat="false" ht="15" hidden="false" customHeight="false" outlineLevel="0" collapsed="false">
      <c r="A25" s="4" t="n">
        <v>46330</v>
      </c>
      <c r="B25" s="5" t="s">
        <v>40</v>
      </c>
      <c r="C25" s="6" t="n">
        <v>0.291666666666667</v>
      </c>
      <c r="D25" s="6" t="n">
        <v>0.645833333333333</v>
      </c>
      <c r="E25" s="7" t="n">
        <v>30</v>
      </c>
      <c r="F25" s="8" t="n">
        <f aca="false">IF(OR(C25="",D25=""),"",ROUND(MOD(D25-C25,1)*24-N(E25)/60,2))</f>
        <v>8</v>
      </c>
      <c r="G25" s="9" t="n">
        <v>8</v>
      </c>
      <c r="H25" s="10" t="n">
        <f aca="false">IF(F25="","",MAX(0,MIN(F25,$Q$3)-N(G25)))</f>
        <v>0</v>
      </c>
      <c r="I25" s="10" t="n">
        <f aca="false">IF(F25="","",MIN(2,MAX(0,F25-$Q$3)))</f>
        <v>0</v>
      </c>
      <c r="J25" s="10" t="n">
        <f aca="false">IF(F25="","",MAX(0,F25-$Q$3-2))</f>
        <v>0</v>
      </c>
      <c r="K25" s="10" t="n">
        <f aca="false">IF(F25="","",IF(OR(WEEKDAY(A25,2)=7,COUNTIF($Q$6:$Q$8,A25)&gt;0),F25,0))</f>
        <v>0</v>
      </c>
      <c r="L25" s="5"/>
      <c r="M25" s="10" t="n">
        <f aca="false">IF(OR(B25="",B25&lt;&gt;B24,C25="",C24="",D24=""),"",ROUND(((A25+C25)-(A24+C24+MOD(D24-C24,1)))*24,2))</f>
        <v>15.5</v>
      </c>
      <c r="N25" s="11" t="s">
        <v>16</v>
      </c>
    </row>
    <row r="26" customFormat="false" ht="15" hidden="false" customHeight="false" outlineLevel="0" collapsed="false">
      <c r="A26" s="4" t="n">
        <v>46331</v>
      </c>
      <c r="B26" s="5" t="s">
        <v>40</v>
      </c>
      <c r="C26" s="6" t="n">
        <v>0.291666666666667</v>
      </c>
      <c r="D26" s="6" t="n">
        <v>0.645833333333333</v>
      </c>
      <c r="E26" s="7" t="n">
        <v>30</v>
      </c>
      <c r="F26" s="8" t="n">
        <f aca="false">IF(OR(C26="",D26=""),"",ROUND(MOD(D26-C26,1)*24-N(E26)/60,2))</f>
        <v>8</v>
      </c>
      <c r="G26" s="9" t="n">
        <v>8</v>
      </c>
      <c r="H26" s="10" t="n">
        <f aca="false">IF(F26="","",MAX(0,MIN(F26,$Q$3)-N(G26)))</f>
        <v>0</v>
      </c>
      <c r="I26" s="10" t="n">
        <f aca="false">IF(F26="","",MIN(2,MAX(0,F26-$Q$3)))</f>
        <v>0</v>
      </c>
      <c r="J26" s="10" t="n">
        <f aca="false">IF(F26="","",MAX(0,F26-$Q$3-2))</f>
        <v>0</v>
      </c>
      <c r="K26" s="10" t="n">
        <f aca="false">IF(F26="","",IF(OR(WEEKDAY(A26,2)=7,COUNTIF($Q$6:$Q$8,A26)&gt;0),F26,0))</f>
        <v>0</v>
      </c>
      <c r="L26" s="5"/>
      <c r="M26" s="10" t="n">
        <f aca="false">IF(OR(B26="",B26&lt;&gt;B25,C26="",C25="",D25=""),"",ROUND(((A26+C26)-(A25+C25+MOD(D25-C25,1)))*24,2))</f>
        <v>15.5</v>
      </c>
      <c r="N26" s="11" t="s">
        <v>16</v>
      </c>
    </row>
    <row r="27" customFormat="false" ht="15" hidden="false" customHeight="false" outlineLevel="0" collapsed="false">
      <c r="A27" s="4" t="n">
        <v>46332</v>
      </c>
      <c r="B27" s="5" t="s">
        <v>40</v>
      </c>
      <c r="C27" s="6" t="n">
        <v>0.291666666666667</v>
      </c>
      <c r="D27" s="6" t="n">
        <v>0.645833333333333</v>
      </c>
      <c r="E27" s="7" t="n">
        <v>30</v>
      </c>
      <c r="F27" s="8" t="n">
        <f aca="false">IF(OR(C27="",D27=""),"",ROUND(MOD(D27-C27,1)*24-N(E27)/60,2))</f>
        <v>8</v>
      </c>
      <c r="G27" s="9" t="n">
        <v>8</v>
      </c>
      <c r="H27" s="10" t="n">
        <f aca="false">IF(F27="","",MAX(0,MIN(F27,$Q$3)-N(G27)))</f>
        <v>0</v>
      </c>
      <c r="I27" s="10" t="n">
        <f aca="false">IF(F27="","",MIN(2,MAX(0,F27-$Q$3)))</f>
        <v>0</v>
      </c>
      <c r="J27" s="10" t="n">
        <f aca="false">IF(F27="","",MAX(0,F27-$Q$3-2))</f>
        <v>0</v>
      </c>
      <c r="K27" s="10" t="n">
        <f aca="false">IF(F27="","",IF(OR(WEEKDAY(A27,2)=7,COUNTIF($Q$6:$Q$8,A27)&gt;0),F27,0))</f>
        <v>0</v>
      </c>
      <c r="L27" s="5"/>
      <c r="M27" s="10" t="n">
        <f aca="false">IF(OR(B27="",B27&lt;&gt;B26,C27="",C26="",D26=""),"",ROUND(((A27+C27)-(A26+C26+MOD(D26-C26,1)))*24,2))</f>
        <v>15.5</v>
      </c>
      <c r="N27" s="11" t="s">
        <v>16</v>
      </c>
    </row>
    <row r="28" customFormat="false" ht="15" hidden="false" customHeight="false" outlineLevel="0" collapsed="false">
      <c r="A28" s="4" t="n">
        <v>46335</v>
      </c>
      <c r="B28" s="5" t="s">
        <v>40</v>
      </c>
      <c r="C28" s="6" t="n">
        <v>0.291666666666667</v>
      </c>
      <c r="D28" s="6" t="n">
        <v>0.645833333333333</v>
      </c>
      <c r="E28" s="7" t="n">
        <v>30</v>
      </c>
      <c r="F28" s="8" t="n">
        <f aca="false">IF(OR(C28="",D28=""),"",ROUND(MOD(D28-C28,1)*24-N(E28)/60,2))</f>
        <v>8</v>
      </c>
      <c r="G28" s="9" t="n">
        <v>8</v>
      </c>
      <c r="H28" s="10" t="n">
        <f aca="false">IF(F28="","",MAX(0,MIN(F28,$Q$3)-N(G28)))</f>
        <v>0</v>
      </c>
      <c r="I28" s="10" t="n">
        <f aca="false">IF(F28="","",MIN(2,MAX(0,F28-$Q$3)))</f>
        <v>0</v>
      </c>
      <c r="J28" s="10" t="n">
        <f aca="false">IF(F28="","",MAX(0,F28-$Q$3-2))</f>
        <v>0</v>
      </c>
      <c r="K28" s="10" t="n">
        <f aca="false">IF(F28="","",IF(OR(WEEKDAY(A28,2)=7,COUNTIF($Q$6:$Q$8,A28)&gt;0),F28,0))</f>
        <v>0</v>
      </c>
      <c r="L28" s="5"/>
      <c r="M28" s="10" t="n">
        <f aca="false">IF(OR(B28="",B28&lt;&gt;B27,C28="",C27="",D27=""),"",ROUND(((A28+C28)-(A27+C27+MOD(D27-C27,1)))*24,2))</f>
        <v>63.5</v>
      </c>
      <c r="N28" s="11" t="s">
        <v>16</v>
      </c>
    </row>
    <row r="29" customFormat="false" ht="15" hidden="false" customHeight="false" outlineLevel="0" collapsed="false">
      <c r="A29" s="4" t="n">
        <v>46336</v>
      </c>
      <c r="B29" s="5" t="s">
        <v>40</v>
      </c>
      <c r="C29" s="6" t="n">
        <v>0.583333333333333</v>
      </c>
      <c r="D29" s="6" t="n">
        <v>0.9375</v>
      </c>
      <c r="E29" s="7" t="n">
        <v>30</v>
      </c>
      <c r="F29" s="8" t="n">
        <f aca="false">IF(OR(C29="",D29=""),"",ROUND(MOD(D29-C29,1)*24-N(E29)/60,2))</f>
        <v>8</v>
      </c>
      <c r="G29" s="9" t="n">
        <v>8</v>
      </c>
      <c r="H29" s="10" t="n">
        <f aca="false">IF(F29="","",MAX(0,MIN(F29,$Q$3)-N(G29)))</f>
        <v>0</v>
      </c>
      <c r="I29" s="10" t="n">
        <f aca="false">IF(F29="","",MIN(2,MAX(0,F29-$Q$3)))</f>
        <v>0</v>
      </c>
      <c r="J29" s="10" t="n">
        <f aca="false">IF(F29="","",MAX(0,F29-$Q$3-2))</f>
        <v>0</v>
      </c>
      <c r="K29" s="10" t="n">
        <f aca="false">IF(F29="","",IF(OR(WEEKDAY(A29,2)=7,COUNTIF($Q$6:$Q$8,A29)&gt;0),F29,0))</f>
        <v>0</v>
      </c>
      <c r="L29" s="5" t="s">
        <v>41</v>
      </c>
      <c r="M29" s="10" t="n">
        <f aca="false">IF(OR(B29="",B29&lt;&gt;B28,C29="",C28="",D28=""),"",ROUND(((A29+C29)-(A28+C28+MOD(D28-C28,1)))*24,2))</f>
        <v>22.5</v>
      </c>
      <c r="N29" s="11" t="s">
        <v>16</v>
      </c>
    </row>
    <row r="30" customFormat="false" ht="15" hidden="false" customHeight="false" outlineLevel="0" collapsed="false">
      <c r="A30" s="4" t="n">
        <v>46337</v>
      </c>
      <c r="B30" s="5" t="s">
        <v>40</v>
      </c>
      <c r="C30" s="6" t="n">
        <v>0.291666666666667</v>
      </c>
      <c r="D30" s="6" t="n">
        <v>0.645833333333333</v>
      </c>
      <c r="E30" s="7" t="n">
        <v>30</v>
      </c>
      <c r="F30" s="8" t="n">
        <f aca="false">IF(OR(C30="",D30=""),"",ROUND(MOD(D30-C30,1)*24-N(E30)/60,2))</f>
        <v>8</v>
      </c>
      <c r="G30" s="9" t="n">
        <v>8</v>
      </c>
      <c r="H30" s="10" t="n">
        <f aca="false">IF(F30="","",MAX(0,MIN(F30,$Q$3)-N(G30)))</f>
        <v>0</v>
      </c>
      <c r="I30" s="10" t="n">
        <f aca="false">IF(F30="","",MIN(2,MAX(0,F30-$Q$3)))</f>
        <v>0</v>
      </c>
      <c r="J30" s="10" t="n">
        <f aca="false">IF(F30="","",MAX(0,F30-$Q$3-2))</f>
        <v>0</v>
      </c>
      <c r="K30" s="10" t="n">
        <f aca="false">IF(F30="","",IF(OR(WEEKDAY(A30,2)=7,COUNTIF($Q$6:$Q$8,A30)&gt;0),F30,0))</f>
        <v>0</v>
      </c>
      <c r="L30" s="5" t="s">
        <v>42</v>
      </c>
      <c r="M30" s="10" t="n">
        <f aca="false">IF(OR(B30="",B30&lt;&gt;B29,C30="",C29="",D29=""),"",ROUND(((A30+C30)-(A29+C29+MOD(D29-C29,1)))*24,2))</f>
        <v>8.5</v>
      </c>
      <c r="N30" s="11" t="s">
        <v>16</v>
      </c>
    </row>
    <row r="31" customFormat="false" ht="15" hidden="false" customHeight="false" outlineLevel="0" collapsed="false">
      <c r="A31" s="4" t="n">
        <v>46338</v>
      </c>
      <c r="B31" s="5" t="s">
        <v>40</v>
      </c>
      <c r="C31" s="6" t="n">
        <v>0.291666666666667</v>
      </c>
      <c r="D31" s="6" t="n">
        <v>0.645833333333333</v>
      </c>
      <c r="E31" s="7" t="n">
        <v>30</v>
      </c>
      <c r="F31" s="8" t="n">
        <f aca="false">IF(OR(C31="",D31=""),"",ROUND(MOD(D31-C31,1)*24-N(E31)/60,2))</f>
        <v>8</v>
      </c>
      <c r="G31" s="9" t="n">
        <v>8</v>
      </c>
      <c r="H31" s="10" t="n">
        <f aca="false">IF(F31="","",MAX(0,MIN(F31,$Q$3)-N(G31)))</f>
        <v>0</v>
      </c>
      <c r="I31" s="10" t="n">
        <f aca="false">IF(F31="","",MIN(2,MAX(0,F31-$Q$3)))</f>
        <v>0</v>
      </c>
      <c r="J31" s="10" t="n">
        <f aca="false">IF(F31="","",MAX(0,F31-$Q$3-2))</f>
        <v>0</v>
      </c>
      <c r="K31" s="10" t="n">
        <f aca="false">IF(F31="","",IF(OR(WEEKDAY(A31,2)=7,COUNTIF($Q$6:$Q$8,A31)&gt;0),F31,0))</f>
        <v>0</v>
      </c>
      <c r="L31" s="5"/>
      <c r="M31" s="10" t="n">
        <f aca="false">IF(OR(B31="",B31&lt;&gt;B30,C31="",C30="",D30=""),"",ROUND(((A31+C31)-(A30+C30+MOD(D30-C30,1)))*24,2))</f>
        <v>15.5</v>
      </c>
      <c r="N31" s="11" t="s">
        <v>16</v>
      </c>
    </row>
    <row r="32" customFormat="false" ht="15" hidden="false" customHeight="false" outlineLevel="0" collapsed="false">
      <c r="A32" s="4" t="n">
        <v>46339</v>
      </c>
      <c r="B32" s="5" t="s">
        <v>40</v>
      </c>
      <c r="C32" s="6" t="n">
        <v>0.291666666666667</v>
      </c>
      <c r="D32" s="6" t="n">
        <v>0.645833333333333</v>
      </c>
      <c r="E32" s="7" t="n">
        <v>30</v>
      </c>
      <c r="F32" s="8" t="n">
        <f aca="false">IF(OR(C32="",D32=""),"",ROUND(MOD(D32-C32,1)*24-N(E32)/60,2))</f>
        <v>8</v>
      </c>
      <c r="G32" s="9" t="n">
        <v>8</v>
      </c>
      <c r="H32" s="10" t="n">
        <f aca="false">IF(F32="","",MAX(0,MIN(F32,$Q$3)-N(G32)))</f>
        <v>0</v>
      </c>
      <c r="I32" s="10" t="n">
        <f aca="false">IF(F32="","",MIN(2,MAX(0,F32-$Q$3)))</f>
        <v>0</v>
      </c>
      <c r="J32" s="10" t="n">
        <f aca="false">IF(F32="","",MAX(0,F32-$Q$3-2))</f>
        <v>0</v>
      </c>
      <c r="K32" s="10" t="n">
        <f aca="false">IF(F32="","",IF(OR(WEEKDAY(A32,2)=7,COUNTIF($Q$6:$Q$8,A32)&gt;0),F32,0))</f>
        <v>0</v>
      </c>
      <c r="L32" s="5"/>
      <c r="M32" s="10" t="n">
        <f aca="false">IF(OR(B32="",B32&lt;&gt;B31,C32="",C31="",D31=""),"",ROUND(((A32+C32)-(A31+C31+MOD(D31-C31,1)))*24,2))</f>
        <v>15.5</v>
      </c>
      <c r="N32" s="11" t="s">
        <v>16</v>
      </c>
    </row>
    <row r="33" customFormat="false" ht="15" hidden="false" customHeight="false" outlineLevel="0" collapsed="false">
      <c r="A33" s="4" t="n">
        <v>46340</v>
      </c>
      <c r="B33" s="5" t="s">
        <v>40</v>
      </c>
      <c r="C33" s="6" t="n">
        <v>0.333333333333333</v>
      </c>
      <c r="D33" s="6" t="n">
        <v>0.604166666666667</v>
      </c>
      <c r="E33" s="7" t="n">
        <v>30</v>
      </c>
      <c r="F33" s="8" t="n">
        <f aca="false">IF(OR(C33="",D33=""),"",ROUND(MOD(D33-C33,1)*24-N(E33)/60,2))</f>
        <v>6</v>
      </c>
      <c r="G33" s="9" t="n">
        <v>0</v>
      </c>
      <c r="H33" s="10" t="n">
        <f aca="false">IF(F33="","",MAX(0,MIN(F33,$Q$3)-N(G33)))</f>
        <v>6</v>
      </c>
      <c r="I33" s="10" t="n">
        <f aca="false">IF(F33="","",MIN(2,MAX(0,F33-$Q$3)))</f>
        <v>0</v>
      </c>
      <c r="J33" s="10" t="n">
        <f aca="false">IF(F33="","",MAX(0,F33-$Q$3-2))</f>
        <v>0</v>
      </c>
      <c r="K33" s="10" t="n">
        <f aca="false">IF(F33="","",IF(OR(WEEKDAY(A33,2)=7,COUNTIF($Q$6:$Q$8,A33)&gt;0),F33,0))</f>
        <v>0</v>
      </c>
      <c r="L33" s="5" t="s">
        <v>43</v>
      </c>
      <c r="M33" s="10" t="n">
        <f aca="false">IF(OR(B33="",B33&lt;&gt;B32,C33="",C32="",D32=""),"",ROUND(((A33+C33)-(A32+C32+MOD(D32-C32,1)))*24,2))</f>
        <v>16.5</v>
      </c>
      <c r="N33" s="11" t="s">
        <v>16</v>
      </c>
    </row>
    <row r="34" customFormat="false" ht="15" hidden="false" customHeight="false" outlineLevel="0" collapsed="false">
      <c r="A34" s="4" t="n">
        <v>46342</v>
      </c>
      <c r="B34" s="5" t="s">
        <v>40</v>
      </c>
      <c r="C34" s="6" t="n">
        <v>0.291666666666667</v>
      </c>
      <c r="D34" s="6" t="n">
        <v>0.645833333333333</v>
      </c>
      <c r="E34" s="7" t="n">
        <v>30</v>
      </c>
      <c r="F34" s="8" t="n">
        <f aca="false">IF(OR(C34="",D34=""),"",ROUND(MOD(D34-C34,1)*24-N(E34)/60,2))</f>
        <v>8</v>
      </c>
      <c r="G34" s="9" t="n">
        <v>8</v>
      </c>
      <c r="H34" s="10" t="n">
        <f aca="false">IF(F34="","",MAX(0,MIN(F34,$Q$3)-N(G34)))</f>
        <v>0</v>
      </c>
      <c r="I34" s="10" t="n">
        <f aca="false">IF(F34="","",MIN(2,MAX(0,F34-$Q$3)))</f>
        <v>0</v>
      </c>
      <c r="J34" s="10" t="n">
        <f aca="false">IF(F34="","",MAX(0,F34-$Q$3-2))</f>
        <v>0</v>
      </c>
      <c r="K34" s="10" t="n">
        <f aca="false">IF(F34="","",IF(OR(WEEKDAY(A34,2)=7,COUNTIF($Q$6:$Q$8,A34)&gt;0),F34,0))</f>
        <v>0</v>
      </c>
      <c r="L34" s="5"/>
      <c r="M34" s="10" t="n">
        <f aca="false">IF(OR(B34="",B34&lt;&gt;B33,C34="",C33="",D33=""),"",ROUND(((A34+C34)-(A33+C33+MOD(D33-C33,1)))*24,2))</f>
        <v>40.5</v>
      </c>
      <c r="N34" s="11" t="s">
        <v>16</v>
      </c>
    </row>
    <row r="35" customFormat="false" ht="15" hidden="false" customHeight="false" outlineLevel="0" collapsed="false">
      <c r="A35" s="4" t="n">
        <v>46343</v>
      </c>
      <c r="B35" s="5" t="s">
        <v>40</v>
      </c>
      <c r="C35" s="6" t="n">
        <v>0.291666666666667</v>
      </c>
      <c r="D35" s="6" t="n">
        <v>0.645833333333333</v>
      </c>
      <c r="E35" s="7" t="n">
        <v>30</v>
      </c>
      <c r="F35" s="8" t="n">
        <f aca="false">IF(OR(C35="",D35=""),"",ROUND(MOD(D35-C35,1)*24-N(E35)/60,2))</f>
        <v>8</v>
      </c>
      <c r="G35" s="9" t="n">
        <v>8</v>
      </c>
      <c r="H35" s="10" t="n">
        <f aca="false">IF(F35="","",MAX(0,MIN(F35,$Q$3)-N(G35)))</f>
        <v>0</v>
      </c>
      <c r="I35" s="10" t="n">
        <f aca="false">IF(F35="","",MIN(2,MAX(0,F35-$Q$3)))</f>
        <v>0</v>
      </c>
      <c r="J35" s="10" t="n">
        <f aca="false">IF(F35="","",MAX(0,F35-$Q$3-2))</f>
        <v>0</v>
      </c>
      <c r="K35" s="10" t="n">
        <f aca="false">IF(F35="","",IF(OR(WEEKDAY(A35,2)=7,COUNTIF($Q$6:$Q$8,A35)&gt;0),F35,0))</f>
        <v>0</v>
      </c>
      <c r="L35" s="5"/>
      <c r="M35" s="10" t="n">
        <f aca="false">IF(OR(B35="",B35&lt;&gt;B34,C35="",C34="",D34=""),"",ROUND(((A35+C35)-(A34+C34+MOD(D34-C34,1)))*24,2))</f>
        <v>15.5</v>
      </c>
      <c r="N35" s="11" t="s">
        <v>16</v>
      </c>
    </row>
    <row r="36" customFormat="false" ht="15" hidden="false" customHeight="false" outlineLevel="0" collapsed="false">
      <c r="A36" s="4" t="n">
        <v>46344</v>
      </c>
      <c r="B36" s="5" t="s">
        <v>40</v>
      </c>
      <c r="C36" s="6" t="n">
        <v>0.291666666666667</v>
      </c>
      <c r="D36" s="6" t="n">
        <v>0.645833333333333</v>
      </c>
      <c r="E36" s="7" t="n">
        <v>30</v>
      </c>
      <c r="F36" s="8" t="n">
        <f aca="false">IF(OR(C36="",D36=""),"",ROUND(MOD(D36-C36,1)*24-N(E36)/60,2))</f>
        <v>8</v>
      </c>
      <c r="G36" s="9" t="n">
        <v>8</v>
      </c>
      <c r="H36" s="10" t="n">
        <f aca="false">IF(F36="","",MAX(0,MIN(F36,$Q$3)-N(G36)))</f>
        <v>0</v>
      </c>
      <c r="I36" s="10" t="n">
        <f aca="false">IF(F36="","",MIN(2,MAX(0,F36-$Q$3)))</f>
        <v>0</v>
      </c>
      <c r="J36" s="10" t="n">
        <f aca="false">IF(F36="","",MAX(0,F36-$Q$3-2))</f>
        <v>0</v>
      </c>
      <c r="K36" s="10" t="n">
        <f aca="false">IF(F36="","",IF(OR(WEEKDAY(A36,2)=7,COUNTIF($Q$6:$Q$8,A36)&gt;0),F36,0))</f>
        <v>0</v>
      </c>
      <c r="L36" s="5"/>
      <c r="M36" s="10" t="n">
        <f aca="false">IF(OR(B36="",B36&lt;&gt;B35,C36="",C35="",D35=""),"",ROUND(((A36+C36)-(A35+C35+MOD(D35-C35,1)))*24,2))</f>
        <v>15.5</v>
      </c>
      <c r="N36" s="11" t="s">
        <v>16</v>
      </c>
    </row>
    <row r="37" customFormat="false" ht="15" hidden="false" customHeight="false" outlineLevel="0" collapsed="false">
      <c r="A37" s="4" t="n">
        <v>46345</v>
      </c>
      <c r="B37" s="5" t="s">
        <v>40</v>
      </c>
      <c r="C37" s="6" t="n">
        <v>0.291666666666667</v>
      </c>
      <c r="D37" s="6" t="n">
        <v>0.645833333333333</v>
      </c>
      <c r="E37" s="7" t="n">
        <v>30</v>
      </c>
      <c r="F37" s="8" t="n">
        <f aca="false">IF(OR(C37="",D37=""),"",ROUND(MOD(D37-C37,1)*24-N(E37)/60,2))</f>
        <v>8</v>
      </c>
      <c r="G37" s="9" t="n">
        <v>8</v>
      </c>
      <c r="H37" s="10" t="n">
        <f aca="false">IF(F37="","",MAX(0,MIN(F37,$Q$3)-N(G37)))</f>
        <v>0</v>
      </c>
      <c r="I37" s="10" t="n">
        <f aca="false">IF(F37="","",MIN(2,MAX(0,F37-$Q$3)))</f>
        <v>0</v>
      </c>
      <c r="J37" s="10" t="n">
        <f aca="false">IF(F37="","",MAX(0,F37-$Q$3-2))</f>
        <v>0</v>
      </c>
      <c r="K37" s="10" t="n">
        <f aca="false">IF(F37="","",IF(OR(WEEKDAY(A37,2)=7,COUNTIF($Q$6:$Q$8,A37)&gt;0),F37,0))</f>
        <v>0</v>
      </c>
      <c r="L37" s="5"/>
      <c r="M37" s="10" t="n">
        <f aca="false">IF(OR(B37="",B37&lt;&gt;B36,C37="",C36="",D36=""),"",ROUND(((A37+C37)-(A36+C36+MOD(D36-C36,1)))*24,2))</f>
        <v>15.5</v>
      </c>
      <c r="N37" s="11" t="s">
        <v>16</v>
      </c>
    </row>
    <row r="38" customFormat="false" ht="15" hidden="false" customHeight="false" outlineLevel="0" collapsed="false">
      <c r="A38" s="4" t="n">
        <v>46348</v>
      </c>
      <c r="B38" s="5" t="s">
        <v>40</v>
      </c>
      <c r="C38" s="6" t="n">
        <v>0.416666666666667</v>
      </c>
      <c r="D38" s="6" t="n">
        <v>0.6875</v>
      </c>
      <c r="E38" s="7" t="n">
        <v>30</v>
      </c>
      <c r="F38" s="8" t="n">
        <f aca="false">IF(OR(C38="",D38=""),"",ROUND(MOD(D38-C38,1)*24-N(E38)/60,2))</f>
        <v>6</v>
      </c>
      <c r="G38" s="9" t="n">
        <v>6</v>
      </c>
      <c r="H38" s="10" t="n">
        <f aca="false">IF(F38="","",MAX(0,MIN(F38,$Q$3)-N(G38)))</f>
        <v>0</v>
      </c>
      <c r="I38" s="10" t="n">
        <f aca="false">IF(F38="","",MIN(2,MAX(0,F38-$Q$3)))</f>
        <v>0</v>
      </c>
      <c r="J38" s="10" t="n">
        <f aca="false">IF(F38="","",MAX(0,F38-$Q$3-2))</f>
        <v>0</v>
      </c>
      <c r="K38" s="10" t="n">
        <f aca="false">IF(F38="","",IF(OR(WEEKDAY(A38,2)=7,COUNTIF($Q$6:$Q$8,A38)&gt;0),F38,0))</f>
        <v>6</v>
      </c>
      <c r="L38" s="5" t="s">
        <v>44</v>
      </c>
      <c r="M38" s="10" t="n">
        <f aca="false">IF(OR(B38="",B38&lt;&gt;B37,C38="",C37="",D37=""),"",ROUND(((A38+C38)-(A37+C37+MOD(D37-C37,1)))*24,2))</f>
        <v>66.5</v>
      </c>
      <c r="N38" s="11" t="s">
        <v>16</v>
      </c>
    </row>
    <row r="39" customFormat="false" ht="15" hidden="false" customHeight="false" outlineLevel="0" collapsed="false">
      <c r="A39" s="4" t="n">
        <v>46349</v>
      </c>
      <c r="B39" s="5" t="s">
        <v>40</v>
      </c>
      <c r="C39" s="6" t="n">
        <v>0.291666666666667</v>
      </c>
      <c r="D39" s="6" t="n">
        <v>0.645833333333333</v>
      </c>
      <c r="E39" s="7" t="n">
        <v>30</v>
      </c>
      <c r="F39" s="8" t="n">
        <f aca="false">IF(OR(C39="",D39=""),"",ROUND(MOD(D39-C39,1)*24-N(E39)/60,2))</f>
        <v>8</v>
      </c>
      <c r="G39" s="9" t="n">
        <v>8</v>
      </c>
      <c r="H39" s="10" t="n">
        <f aca="false">IF(F39="","",MAX(0,MIN(F39,$Q$3)-N(G39)))</f>
        <v>0</v>
      </c>
      <c r="I39" s="10" t="n">
        <f aca="false">IF(F39="","",MIN(2,MAX(0,F39-$Q$3)))</f>
        <v>0</v>
      </c>
      <c r="J39" s="10" t="n">
        <f aca="false">IF(F39="","",MAX(0,F39-$Q$3-2))</f>
        <v>0</v>
      </c>
      <c r="K39" s="10" t="n">
        <f aca="false">IF(F39="","",IF(OR(WEEKDAY(A39,2)=7,COUNTIF($Q$6:$Q$8,A39)&gt;0),F39,0))</f>
        <v>0</v>
      </c>
      <c r="L39" s="5"/>
      <c r="M39" s="10" t="n">
        <f aca="false">IF(OR(B39="",B39&lt;&gt;B38,C39="",C38="",D38=""),"",ROUND(((A39+C39)-(A38+C38+MOD(D38-C38,1)))*24,2))</f>
        <v>14.5</v>
      </c>
      <c r="N39" s="11" t="s">
        <v>16</v>
      </c>
    </row>
    <row r="40" customFormat="false" ht="15" hidden="false" customHeight="false" outlineLevel="0" collapsed="false">
      <c r="A40" s="4" t="n">
        <v>46350</v>
      </c>
      <c r="B40" s="5" t="s">
        <v>40</v>
      </c>
      <c r="C40" s="6" t="n">
        <v>0.291666666666667</v>
      </c>
      <c r="D40" s="6" t="n">
        <v>0.645833333333333</v>
      </c>
      <c r="E40" s="7" t="n">
        <v>30</v>
      </c>
      <c r="F40" s="8" t="n">
        <f aca="false">IF(OR(C40="",D40=""),"",ROUND(MOD(D40-C40,1)*24-N(E40)/60,2))</f>
        <v>8</v>
      </c>
      <c r="G40" s="9" t="n">
        <v>8</v>
      </c>
      <c r="H40" s="10" t="n">
        <f aca="false">IF(F40="","",MAX(0,MIN(F40,$Q$3)-N(G40)))</f>
        <v>0</v>
      </c>
      <c r="I40" s="10" t="n">
        <f aca="false">IF(F40="","",MIN(2,MAX(0,F40-$Q$3)))</f>
        <v>0</v>
      </c>
      <c r="J40" s="10" t="n">
        <f aca="false">IF(F40="","",MAX(0,F40-$Q$3-2))</f>
        <v>0</v>
      </c>
      <c r="K40" s="10" t="n">
        <f aca="false">IF(F40="","",IF(OR(WEEKDAY(A40,2)=7,COUNTIF($Q$6:$Q$8,A40)&gt;0),F40,0))</f>
        <v>0</v>
      </c>
      <c r="L40" s="5"/>
      <c r="M40" s="10" t="n">
        <f aca="false">IF(OR(B40="",B40&lt;&gt;B39,C40="",C39="",D39=""),"",ROUND(((A40+C40)-(A39+C39+MOD(D39-C39,1)))*24,2))</f>
        <v>15.5</v>
      </c>
      <c r="N40" s="11" t="s">
        <v>16</v>
      </c>
    </row>
    <row r="41" customFormat="false" ht="15" hidden="false" customHeight="false" outlineLevel="0" collapsed="false">
      <c r="A41" s="4" t="n">
        <v>46351</v>
      </c>
      <c r="B41" s="5" t="s">
        <v>40</v>
      </c>
      <c r="C41" s="6" t="n">
        <v>0.291666666666667</v>
      </c>
      <c r="D41" s="6" t="n">
        <v>0.645833333333333</v>
      </c>
      <c r="E41" s="7" t="n">
        <v>30</v>
      </c>
      <c r="F41" s="8" t="n">
        <f aca="false">IF(OR(C41="",D41=""),"",ROUND(MOD(D41-C41,1)*24-N(E41)/60,2))</f>
        <v>8</v>
      </c>
      <c r="G41" s="9" t="n">
        <v>8</v>
      </c>
      <c r="H41" s="10" t="n">
        <f aca="false">IF(F41="","",MAX(0,MIN(F41,$Q$3)-N(G41)))</f>
        <v>0</v>
      </c>
      <c r="I41" s="10" t="n">
        <f aca="false">IF(F41="","",MIN(2,MAX(0,F41-$Q$3)))</f>
        <v>0</v>
      </c>
      <c r="J41" s="10" t="n">
        <f aca="false">IF(F41="","",MAX(0,F41-$Q$3-2))</f>
        <v>0</v>
      </c>
      <c r="K41" s="10" t="n">
        <f aca="false">IF(F41="","",IF(OR(WEEKDAY(A41,2)=7,COUNTIF($Q$6:$Q$8,A41)&gt;0),F41,0))</f>
        <v>0</v>
      </c>
      <c r="L41" s="5"/>
      <c r="M41" s="10" t="n">
        <f aca="false">IF(OR(B41="",B41&lt;&gt;B40,C41="",C40="",D40=""),"",ROUND(((A41+C41)-(A40+C40+MOD(D40-C40,1)))*24,2))</f>
        <v>15.5</v>
      </c>
      <c r="N41" s="11" t="s">
        <v>16</v>
      </c>
    </row>
    <row r="42" customFormat="false" ht="15" hidden="false" customHeight="false" outlineLevel="0" collapsed="false">
      <c r="A42" s="4" t="n">
        <v>46352</v>
      </c>
      <c r="B42" s="5" t="s">
        <v>40</v>
      </c>
      <c r="C42" s="6" t="n">
        <v>0.291666666666667</v>
      </c>
      <c r="D42" s="6" t="n">
        <v>0.645833333333333</v>
      </c>
      <c r="E42" s="7" t="n">
        <v>30</v>
      </c>
      <c r="F42" s="8" t="n">
        <f aca="false">IF(OR(C42="",D42=""),"",ROUND(MOD(D42-C42,1)*24-N(E42)/60,2))</f>
        <v>8</v>
      </c>
      <c r="G42" s="9" t="n">
        <v>8</v>
      </c>
      <c r="H42" s="10" t="n">
        <f aca="false">IF(F42="","",MAX(0,MIN(F42,$Q$3)-N(G42)))</f>
        <v>0</v>
      </c>
      <c r="I42" s="10" t="n">
        <f aca="false">IF(F42="","",MIN(2,MAX(0,F42-$Q$3)))</f>
        <v>0</v>
      </c>
      <c r="J42" s="10" t="n">
        <f aca="false">IF(F42="","",MAX(0,F42-$Q$3-2))</f>
        <v>0</v>
      </c>
      <c r="K42" s="10" t="n">
        <f aca="false">IF(F42="","",IF(OR(WEEKDAY(A42,2)=7,COUNTIF($Q$6:$Q$8,A42)&gt;0),F42,0))</f>
        <v>0</v>
      </c>
      <c r="L42" s="5"/>
      <c r="M42" s="10" t="n">
        <f aca="false">IF(OR(B42="",B42&lt;&gt;B41,C42="",C41="",D41=""),"",ROUND(((A42+C42)-(A41+C41+MOD(D41-C41,1)))*24,2))</f>
        <v>15.5</v>
      </c>
      <c r="N42" s="11" t="s">
        <v>16</v>
      </c>
    </row>
    <row r="43" customFormat="false" ht="15" hidden="false" customHeight="false" outlineLevel="0" collapsed="false">
      <c r="A43" s="4" t="n">
        <v>46353</v>
      </c>
      <c r="B43" s="5" t="s">
        <v>40</v>
      </c>
      <c r="C43" s="6" t="n">
        <v>0.291666666666667</v>
      </c>
      <c r="D43" s="6" t="n">
        <v>0.645833333333333</v>
      </c>
      <c r="E43" s="7" t="n">
        <v>30</v>
      </c>
      <c r="F43" s="8" t="n">
        <f aca="false">IF(OR(C43="",D43=""),"",ROUND(MOD(D43-C43,1)*24-N(E43)/60,2))</f>
        <v>8</v>
      </c>
      <c r="G43" s="9" t="n">
        <v>8</v>
      </c>
      <c r="H43" s="10" t="n">
        <f aca="false">IF(F43="","",MAX(0,MIN(F43,$Q$3)-N(G43)))</f>
        <v>0</v>
      </c>
      <c r="I43" s="10" t="n">
        <f aca="false">IF(F43="","",MIN(2,MAX(0,F43-$Q$3)))</f>
        <v>0</v>
      </c>
      <c r="J43" s="10" t="n">
        <f aca="false">IF(F43="","",MAX(0,F43-$Q$3-2))</f>
        <v>0</v>
      </c>
      <c r="K43" s="10" t="n">
        <f aca="false">IF(F43="","",IF(OR(WEEKDAY(A43,2)=7,COUNTIF($Q$6:$Q$8,A43)&gt;0),F43,0))</f>
        <v>0</v>
      </c>
      <c r="L43" s="5"/>
      <c r="M43" s="10" t="n">
        <f aca="false">IF(OR(B43="",B43&lt;&gt;B42,C43="",C42="",D42=""),"",ROUND(((A43+C43)-(A42+C42+MOD(D42-C42,1)))*24,2))</f>
        <v>15.5</v>
      </c>
      <c r="N43" s="11" t="s">
        <v>16</v>
      </c>
    </row>
    <row r="44" customFormat="false" ht="15" hidden="false" customHeight="false" outlineLevel="0" collapsed="false">
      <c r="A44" s="4" t="n">
        <v>46356</v>
      </c>
      <c r="B44" s="5" t="s">
        <v>40</v>
      </c>
      <c r="C44" s="6" t="n">
        <v>0.291666666666667</v>
      </c>
      <c r="D44" s="6" t="n">
        <v>0.645833333333333</v>
      </c>
      <c r="E44" s="7" t="n">
        <v>30</v>
      </c>
      <c r="F44" s="8" t="n">
        <f aca="false">IF(OR(C44="",D44=""),"",ROUND(MOD(D44-C44,1)*24-N(E44)/60,2))</f>
        <v>8</v>
      </c>
      <c r="G44" s="9" t="n">
        <v>8</v>
      </c>
      <c r="H44" s="10" t="n">
        <f aca="false">IF(F44="","",MAX(0,MIN(F44,$Q$3)-N(G44)))</f>
        <v>0</v>
      </c>
      <c r="I44" s="10" t="n">
        <f aca="false">IF(F44="","",MIN(2,MAX(0,F44-$Q$3)))</f>
        <v>0</v>
      </c>
      <c r="J44" s="10" t="n">
        <f aca="false">IF(F44="","",MAX(0,F44-$Q$3-2))</f>
        <v>0</v>
      </c>
      <c r="K44" s="10" t="n">
        <f aca="false">IF(F44="","",IF(OR(WEEKDAY(A44,2)=7,COUNTIF($Q$6:$Q$8,A44)&gt;0),F44,0))</f>
        <v>0</v>
      </c>
      <c r="L44" s="5"/>
      <c r="M44" s="10" t="n">
        <f aca="false">IF(OR(B44="",B44&lt;&gt;B43,C44="",C43="",D43=""),"",ROUND(((A44+C44)-(A43+C43+MOD(D43-C43,1)))*24,2))</f>
        <v>63.5</v>
      </c>
      <c r="N44" s="11"/>
    </row>
    <row r="45" customFormat="false" ht="15" hidden="false" customHeight="false" outlineLevel="0" collapsed="false">
      <c r="A45" s="4" t="n">
        <v>46328</v>
      </c>
      <c r="B45" s="5" t="s">
        <v>45</v>
      </c>
      <c r="C45" s="6" t="n">
        <v>0.375</v>
      </c>
      <c r="D45" s="6" t="n">
        <v>0.645833333333333</v>
      </c>
      <c r="E45" s="7" t="n">
        <v>30</v>
      </c>
      <c r="F45" s="8" t="n">
        <f aca="false">IF(OR(C45="",D45=""),"",ROUND(MOD(D45-C45,1)*24-N(E45)/60,2))</f>
        <v>6</v>
      </c>
      <c r="G45" s="9" t="n">
        <v>6</v>
      </c>
      <c r="H45" s="10" t="n">
        <f aca="false">IF(F45="","",MAX(0,MIN(F45,$Q$3)-N(G45)))</f>
        <v>0</v>
      </c>
      <c r="I45" s="10" t="n">
        <f aca="false">IF(F45="","",MIN(2,MAX(0,F45-$Q$3)))</f>
        <v>0</v>
      </c>
      <c r="J45" s="10" t="n">
        <f aca="false">IF(F45="","",MAX(0,F45-$Q$3-2))</f>
        <v>0</v>
      </c>
      <c r="K45" s="10" t="n">
        <f aca="false">IF(F45="","",IF(OR(WEEKDAY(A45,2)=7,COUNTIF($Q$6:$Q$8,A45)&gt;0),F45,0))</f>
        <v>0</v>
      </c>
      <c r="L45" s="5"/>
      <c r="M45" s="10" t="str">
        <f aca="false">IF(OR(B45="",B45&lt;&gt;B44,C45="",C44="",D44=""),"",ROUND(((A45+C45)-(A44+C44+MOD(D44-C44,1)))*24,2))</f>
        <v/>
      </c>
      <c r="N45" s="11" t="s">
        <v>16</v>
      </c>
    </row>
    <row r="46" customFormat="false" ht="15" hidden="false" customHeight="false" outlineLevel="0" collapsed="false">
      <c r="A46" s="4" t="n">
        <v>46329</v>
      </c>
      <c r="B46" s="5" t="s">
        <v>45</v>
      </c>
      <c r="C46" s="6" t="n">
        <v>0.375</v>
      </c>
      <c r="D46" s="6" t="n">
        <v>0.645833333333333</v>
      </c>
      <c r="E46" s="7" t="n">
        <v>30</v>
      </c>
      <c r="F46" s="8" t="n">
        <f aca="false">IF(OR(C46="",D46=""),"",ROUND(MOD(D46-C46,1)*24-N(E46)/60,2))</f>
        <v>6</v>
      </c>
      <c r="G46" s="9" t="n">
        <v>6</v>
      </c>
      <c r="H46" s="10" t="n">
        <f aca="false">IF(F46="","",MAX(0,MIN(F46,$Q$3)-N(G46)))</f>
        <v>0</v>
      </c>
      <c r="I46" s="10" t="n">
        <f aca="false">IF(F46="","",MIN(2,MAX(0,F46-$Q$3)))</f>
        <v>0</v>
      </c>
      <c r="J46" s="10" t="n">
        <f aca="false">IF(F46="","",MAX(0,F46-$Q$3-2))</f>
        <v>0</v>
      </c>
      <c r="K46" s="10" t="n">
        <f aca="false">IF(F46="","",IF(OR(WEEKDAY(A46,2)=7,COUNTIF($Q$6:$Q$8,A46)&gt;0),F46,0))</f>
        <v>0</v>
      </c>
      <c r="L46" s="5"/>
      <c r="M46" s="10" t="n">
        <f aca="false">IF(OR(B46="",B46&lt;&gt;B45,C46="",C45="",D45=""),"",ROUND(((A46+C46)-(A45+C45+MOD(D45-C45,1)))*24,2))</f>
        <v>17.5</v>
      </c>
      <c r="N46" s="11" t="s">
        <v>16</v>
      </c>
    </row>
    <row r="47" customFormat="false" ht="15" hidden="false" customHeight="false" outlineLevel="0" collapsed="false">
      <c r="A47" s="4" t="n">
        <v>46330</v>
      </c>
      <c r="B47" s="5" t="s">
        <v>45</v>
      </c>
      <c r="C47" s="6" t="n">
        <v>0.375</v>
      </c>
      <c r="D47" s="6" t="n">
        <v>0.645833333333333</v>
      </c>
      <c r="E47" s="7" t="n">
        <v>30</v>
      </c>
      <c r="F47" s="8" t="n">
        <f aca="false">IF(OR(C47="",D47=""),"",ROUND(MOD(D47-C47,1)*24-N(E47)/60,2))</f>
        <v>6</v>
      </c>
      <c r="G47" s="9" t="n">
        <v>6</v>
      </c>
      <c r="H47" s="10" t="n">
        <f aca="false">IF(F47="","",MAX(0,MIN(F47,$Q$3)-N(G47)))</f>
        <v>0</v>
      </c>
      <c r="I47" s="10" t="n">
        <f aca="false">IF(F47="","",MIN(2,MAX(0,F47-$Q$3)))</f>
        <v>0</v>
      </c>
      <c r="J47" s="10" t="n">
        <f aca="false">IF(F47="","",MAX(0,F47-$Q$3-2))</f>
        <v>0</v>
      </c>
      <c r="K47" s="10" t="n">
        <f aca="false">IF(F47="","",IF(OR(WEEKDAY(A47,2)=7,COUNTIF($Q$6:$Q$8,A47)&gt;0),F47,0))</f>
        <v>0</v>
      </c>
      <c r="L47" s="5"/>
      <c r="M47" s="10" t="n">
        <f aca="false">IF(OR(B47="",B47&lt;&gt;B46,C47="",C46="",D46=""),"",ROUND(((A47+C47)-(A46+C46+MOD(D46-C46,1)))*24,2))</f>
        <v>17.5</v>
      </c>
      <c r="N47" s="11" t="s">
        <v>16</v>
      </c>
    </row>
    <row r="48" customFormat="false" ht="15" hidden="false" customHeight="false" outlineLevel="0" collapsed="false">
      <c r="A48" s="4" t="n">
        <v>46331</v>
      </c>
      <c r="B48" s="5" t="s">
        <v>45</v>
      </c>
      <c r="C48" s="6" t="n">
        <v>0.375</v>
      </c>
      <c r="D48" s="6" t="n">
        <v>0.645833333333333</v>
      </c>
      <c r="E48" s="7" t="n">
        <v>30</v>
      </c>
      <c r="F48" s="8" t="n">
        <f aca="false">IF(OR(C48="",D48=""),"",ROUND(MOD(D48-C48,1)*24-N(E48)/60,2))</f>
        <v>6</v>
      </c>
      <c r="G48" s="9" t="n">
        <v>6</v>
      </c>
      <c r="H48" s="10" t="n">
        <f aca="false">IF(F48="","",MAX(0,MIN(F48,$Q$3)-N(G48)))</f>
        <v>0</v>
      </c>
      <c r="I48" s="10" t="n">
        <f aca="false">IF(F48="","",MIN(2,MAX(0,F48-$Q$3)))</f>
        <v>0</v>
      </c>
      <c r="J48" s="10" t="n">
        <f aca="false">IF(F48="","",MAX(0,F48-$Q$3-2))</f>
        <v>0</v>
      </c>
      <c r="K48" s="10" t="n">
        <f aca="false">IF(F48="","",IF(OR(WEEKDAY(A48,2)=7,COUNTIF($Q$6:$Q$8,A48)&gt;0),F48,0))</f>
        <v>0</v>
      </c>
      <c r="L48" s="5"/>
      <c r="M48" s="10" t="n">
        <f aca="false">IF(OR(B48="",B48&lt;&gt;B47,C48="",C47="",D47=""),"",ROUND(((A48+C48)-(A47+C47+MOD(D47-C47,1)))*24,2))</f>
        <v>17.5</v>
      </c>
      <c r="N48" s="11" t="s">
        <v>16</v>
      </c>
    </row>
    <row r="49" customFormat="false" ht="15" hidden="false" customHeight="false" outlineLevel="0" collapsed="false">
      <c r="A49" s="4" t="n">
        <v>46335</v>
      </c>
      <c r="B49" s="5" t="s">
        <v>45</v>
      </c>
      <c r="C49" s="6" t="n">
        <v>0.375</v>
      </c>
      <c r="D49" s="6" t="n">
        <v>0.645833333333333</v>
      </c>
      <c r="E49" s="7" t="n">
        <v>30</v>
      </c>
      <c r="F49" s="8" t="n">
        <f aca="false">IF(OR(C49="",D49=""),"",ROUND(MOD(D49-C49,1)*24-N(E49)/60,2))</f>
        <v>6</v>
      </c>
      <c r="G49" s="9" t="n">
        <v>6</v>
      </c>
      <c r="H49" s="10" t="n">
        <f aca="false">IF(F49="","",MAX(0,MIN(F49,$Q$3)-N(G49)))</f>
        <v>0</v>
      </c>
      <c r="I49" s="10" t="n">
        <f aca="false">IF(F49="","",MIN(2,MAX(0,F49-$Q$3)))</f>
        <v>0</v>
      </c>
      <c r="J49" s="10" t="n">
        <f aca="false">IF(F49="","",MAX(0,F49-$Q$3-2))</f>
        <v>0</v>
      </c>
      <c r="K49" s="10" t="n">
        <f aca="false">IF(F49="","",IF(OR(WEEKDAY(A49,2)=7,COUNTIF($Q$6:$Q$8,A49)&gt;0),F49,0))</f>
        <v>0</v>
      </c>
      <c r="L49" s="5"/>
      <c r="M49" s="10" t="n">
        <f aca="false">IF(OR(B49="",B49&lt;&gt;B48,C49="",C48="",D48=""),"",ROUND(((A49+C49)-(A48+C48+MOD(D48-C48,1)))*24,2))</f>
        <v>89.5</v>
      </c>
      <c r="N49" s="11" t="s">
        <v>16</v>
      </c>
    </row>
    <row r="50" customFormat="false" ht="15" hidden="false" customHeight="false" outlineLevel="0" collapsed="false">
      <c r="A50" s="4" t="n">
        <v>46336</v>
      </c>
      <c r="B50" s="5" t="s">
        <v>45</v>
      </c>
      <c r="C50" s="6" t="n">
        <v>0.375</v>
      </c>
      <c r="D50" s="6" t="n">
        <v>0.645833333333333</v>
      </c>
      <c r="E50" s="7" t="n">
        <v>30</v>
      </c>
      <c r="F50" s="8" t="n">
        <f aca="false">IF(OR(C50="",D50=""),"",ROUND(MOD(D50-C50,1)*24-N(E50)/60,2))</f>
        <v>6</v>
      </c>
      <c r="G50" s="9" t="n">
        <v>6</v>
      </c>
      <c r="H50" s="10" t="n">
        <f aca="false">IF(F50="","",MAX(0,MIN(F50,$Q$3)-N(G50)))</f>
        <v>0</v>
      </c>
      <c r="I50" s="10" t="n">
        <f aca="false">IF(F50="","",MIN(2,MAX(0,F50-$Q$3)))</f>
        <v>0</v>
      </c>
      <c r="J50" s="10" t="n">
        <f aca="false">IF(F50="","",MAX(0,F50-$Q$3-2))</f>
        <v>0</v>
      </c>
      <c r="K50" s="10" t="n">
        <f aca="false">IF(F50="","",IF(OR(WEEKDAY(A50,2)=7,COUNTIF($Q$6:$Q$8,A50)&gt;0),F50,0))</f>
        <v>0</v>
      </c>
      <c r="L50" s="5"/>
      <c r="M50" s="10" t="n">
        <f aca="false">IF(OR(B50="",B50&lt;&gt;B49,C50="",C49="",D49=""),"",ROUND(((A50+C50)-(A49+C49+MOD(D49-C49,1)))*24,2))</f>
        <v>17.5</v>
      </c>
      <c r="N50" s="11" t="s">
        <v>16</v>
      </c>
    </row>
    <row r="51" customFormat="false" ht="15" hidden="false" customHeight="false" outlineLevel="0" collapsed="false">
      <c r="A51" s="4" t="n">
        <v>46337</v>
      </c>
      <c r="B51" s="5" t="s">
        <v>45</v>
      </c>
      <c r="C51" s="6" t="n">
        <v>0.375</v>
      </c>
      <c r="D51" s="6" t="n">
        <v>0.645833333333333</v>
      </c>
      <c r="E51" s="7" t="n">
        <v>30</v>
      </c>
      <c r="F51" s="8" t="n">
        <f aca="false">IF(OR(C51="",D51=""),"",ROUND(MOD(D51-C51,1)*24-N(E51)/60,2))</f>
        <v>6</v>
      </c>
      <c r="G51" s="9" t="n">
        <v>6</v>
      </c>
      <c r="H51" s="10" t="n">
        <f aca="false">IF(F51="","",MAX(0,MIN(F51,$Q$3)-N(G51)))</f>
        <v>0</v>
      </c>
      <c r="I51" s="10" t="n">
        <f aca="false">IF(F51="","",MIN(2,MAX(0,F51-$Q$3)))</f>
        <v>0</v>
      </c>
      <c r="J51" s="10" t="n">
        <f aca="false">IF(F51="","",MAX(0,F51-$Q$3-2))</f>
        <v>0</v>
      </c>
      <c r="K51" s="10" t="n">
        <f aca="false">IF(F51="","",IF(OR(WEEKDAY(A51,2)=7,COUNTIF($Q$6:$Q$8,A51)&gt;0),F51,0))</f>
        <v>0</v>
      </c>
      <c r="L51" s="5"/>
      <c r="M51" s="10" t="n">
        <f aca="false">IF(OR(B51="",B51&lt;&gt;B50,C51="",C50="",D50=""),"",ROUND(((A51+C51)-(A50+C50+MOD(D50-C50,1)))*24,2))</f>
        <v>17.5</v>
      </c>
      <c r="N51" s="11" t="s">
        <v>16</v>
      </c>
    </row>
    <row r="52" customFormat="false" ht="15" hidden="false" customHeight="false" outlineLevel="0" collapsed="false">
      <c r="A52" s="4" t="n">
        <v>46338</v>
      </c>
      <c r="B52" s="5" t="s">
        <v>45</v>
      </c>
      <c r="C52" s="6" t="n">
        <v>0.375</v>
      </c>
      <c r="D52" s="6" t="n">
        <v>0.729166666666667</v>
      </c>
      <c r="E52" s="7" t="n">
        <v>30</v>
      </c>
      <c r="F52" s="8" t="n">
        <f aca="false">IF(OR(C52="",D52=""),"",ROUND(MOD(D52-C52,1)*24-N(E52)/60,2))</f>
        <v>8</v>
      </c>
      <c r="G52" s="9" t="n">
        <v>6</v>
      </c>
      <c r="H52" s="10" t="n">
        <f aca="false">IF(F52="","",MAX(0,MIN(F52,$Q$3)-N(G52)))</f>
        <v>2</v>
      </c>
      <c r="I52" s="10" t="n">
        <f aca="false">IF(F52="","",MIN(2,MAX(0,F52-$Q$3)))</f>
        <v>0</v>
      </c>
      <c r="J52" s="10" t="n">
        <f aca="false">IF(F52="","",MAX(0,F52-$Q$3-2))</f>
        <v>0</v>
      </c>
      <c r="K52" s="10" t="n">
        <f aca="false">IF(F52="","",IF(OR(WEEKDAY(A52,2)=7,COUNTIF($Q$6:$Q$8,A52)&gt;0),F52,0))</f>
        <v>0</v>
      </c>
      <c r="L52" s="5" t="s">
        <v>46</v>
      </c>
      <c r="M52" s="10" t="n">
        <f aca="false">IF(OR(B52="",B52&lt;&gt;B51,C52="",C51="",D51=""),"",ROUND(((A52+C52)-(A51+C51+MOD(D51-C51,1)))*24,2))</f>
        <v>17.5</v>
      </c>
      <c r="N52" s="11" t="s">
        <v>16</v>
      </c>
    </row>
    <row r="53" customFormat="false" ht="15" hidden="false" customHeight="false" outlineLevel="0" collapsed="false">
      <c r="A53" s="4" t="n">
        <v>46342</v>
      </c>
      <c r="B53" s="5" t="s">
        <v>45</v>
      </c>
      <c r="C53" s="6" t="n">
        <v>0.375</v>
      </c>
      <c r="D53" s="6" t="n">
        <v>0.645833333333333</v>
      </c>
      <c r="E53" s="7" t="n">
        <v>30</v>
      </c>
      <c r="F53" s="8" t="n">
        <f aca="false">IF(OR(C53="",D53=""),"",ROUND(MOD(D53-C53,1)*24-N(E53)/60,2))</f>
        <v>6</v>
      </c>
      <c r="G53" s="9" t="n">
        <v>6</v>
      </c>
      <c r="H53" s="10" t="n">
        <f aca="false">IF(F53="","",MAX(0,MIN(F53,$Q$3)-N(G53)))</f>
        <v>0</v>
      </c>
      <c r="I53" s="10" t="n">
        <f aca="false">IF(F53="","",MIN(2,MAX(0,F53-$Q$3)))</f>
        <v>0</v>
      </c>
      <c r="J53" s="10" t="n">
        <f aca="false">IF(F53="","",MAX(0,F53-$Q$3-2))</f>
        <v>0</v>
      </c>
      <c r="K53" s="10" t="n">
        <f aca="false">IF(F53="","",IF(OR(WEEKDAY(A53,2)=7,COUNTIF($Q$6:$Q$8,A53)&gt;0),F53,0))</f>
        <v>0</v>
      </c>
      <c r="L53" s="5"/>
      <c r="M53" s="10" t="n">
        <f aca="false">IF(OR(B53="",B53&lt;&gt;B52,C53="",C52="",D52=""),"",ROUND(((A53+C53)-(A52+C52+MOD(D52-C52,1)))*24,2))</f>
        <v>87.5</v>
      </c>
      <c r="N53" s="11" t="s">
        <v>16</v>
      </c>
    </row>
    <row r="54" customFormat="false" ht="15" hidden="false" customHeight="false" outlineLevel="0" collapsed="false">
      <c r="A54" s="4" t="n">
        <v>46343</v>
      </c>
      <c r="B54" s="5" t="s">
        <v>45</v>
      </c>
      <c r="C54" s="6" t="n">
        <v>0.375</v>
      </c>
      <c r="D54" s="6" t="n">
        <v>0.645833333333333</v>
      </c>
      <c r="E54" s="7" t="n">
        <v>30</v>
      </c>
      <c r="F54" s="8" t="n">
        <f aca="false">IF(OR(C54="",D54=""),"",ROUND(MOD(D54-C54,1)*24-N(E54)/60,2))</f>
        <v>6</v>
      </c>
      <c r="G54" s="9" t="n">
        <v>6</v>
      </c>
      <c r="H54" s="10" t="n">
        <f aca="false">IF(F54="","",MAX(0,MIN(F54,$Q$3)-N(G54)))</f>
        <v>0</v>
      </c>
      <c r="I54" s="10" t="n">
        <f aca="false">IF(F54="","",MIN(2,MAX(0,F54-$Q$3)))</f>
        <v>0</v>
      </c>
      <c r="J54" s="10" t="n">
        <f aca="false">IF(F54="","",MAX(0,F54-$Q$3-2))</f>
        <v>0</v>
      </c>
      <c r="K54" s="10" t="n">
        <f aca="false">IF(F54="","",IF(OR(WEEKDAY(A54,2)=7,COUNTIF($Q$6:$Q$8,A54)&gt;0),F54,0))</f>
        <v>0</v>
      </c>
      <c r="L54" s="5"/>
      <c r="M54" s="10" t="n">
        <f aca="false">IF(OR(B54="",B54&lt;&gt;B53,C54="",C53="",D53=""),"",ROUND(((A54+C54)-(A53+C53+MOD(D53-C53,1)))*24,2))</f>
        <v>17.5</v>
      </c>
      <c r="N54" s="11" t="s">
        <v>16</v>
      </c>
    </row>
    <row r="55" customFormat="false" ht="15" hidden="false" customHeight="false" outlineLevel="0" collapsed="false">
      <c r="A55" s="4" t="n">
        <v>46344</v>
      </c>
      <c r="B55" s="5" t="s">
        <v>45</v>
      </c>
      <c r="C55" s="6" t="n">
        <v>0.375</v>
      </c>
      <c r="D55" s="6" t="n">
        <v>0.645833333333333</v>
      </c>
      <c r="E55" s="7" t="n">
        <v>30</v>
      </c>
      <c r="F55" s="8" t="n">
        <f aca="false">IF(OR(C55="",D55=""),"",ROUND(MOD(D55-C55,1)*24-N(E55)/60,2))</f>
        <v>6</v>
      </c>
      <c r="G55" s="9" t="n">
        <v>6</v>
      </c>
      <c r="H55" s="10" t="n">
        <f aca="false">IF(F55="","",MAX(0,MIN(F55,$Q$3)-N(G55)))</f>
        <v>0</v>
      </c>
      <c r="I55" s="10" t="n">
        <f aca="false">IF(F55="","",MIN(2,MAX(0,F55-$Q$3)))</f>
        <v>0</v>
      </c>
      <c r="J55" s="10" t="n">
        <f aca="false">IF(F55="","",MAX(0,F55-$Q$3-2))</f>
        <v>0</v>
      </c>
      <c r="K55" s="10" t="n">
        <f aca="false">IF(F55="","",IF(OR(WEEKDAY(A55,2)=7,COUNTIF($Q$6:$Q$8,A55)&gt;0),F55,0))</f>
        <v>0</v>
      </c>
      <c r="L55" s="5"/>
      <c r="M55" s="10" t="n">
        <f aca="false">IF(OR(B55="",B55&lt;&gt;B54,C55="",C54="",D54=""),"",ROUND(((A55+C55)-(A54+C54+MOD(D54-C54,1)))*24,2))</f>
        <v>17.5</v>
      </c>
      <c r="N55" s="11" t="s">
        <v>16</v>
      </c>
    </row>
    <row r="56" customFormat="false" ht="15" hidden="false" customHeight="false" outlineLevel="0" collapsed="false">
      <c r="A56" s="4" t="n">
        <v>46345</v>
      </c>
      <c r="B56" s="5" t="s">
        <v>45</v>
      </c>
      <c r="C56" s="6" t="n">
        <v>0.375</v>
      </c>
      <c r="D56" s="6" t="n">
        <v>0.729166666666667</v>
      </c>
      <c r="E56" s="7" t="n">
        <v>30</v>
      </c>
      <c r="F56" s="8" t="n">
        <f aca="false">IF(OR(C56="",D56=""),"",ROUND(MOD(D56-C56,1)*24-N(E56)/60,2))</f>
        <v>8</v>
      </c>
      <c r="G56" s="9" t="n">
        <v>6</v>
      </c>
      <c r="H56" s="10" t="n">
        <f aca="false">IF(F56="","",MAX(0,MIN(F56,$Q$3)-N(G56)))</f>
        <v>2</v>
      </c>
      <c r="I56" s="10" t="n">
        <f aca="false">IF(F56="","",MIN(2,MAX(0,F56-$Q$3)))</f>
        <v>0</v>
      </c>
      <c r="J56" s="10" t="n">
        <f aca="false">IF(F56="","",MAX(0,F56-$Q$3-2))</f>
        <v>0</v>
      </c>
      <c r="K56" s="10" t="n">
        <f aca="false">IF(F56="","",IF(OR(WEEKDAY(A56,2)=7,COUNTIF($Q$6:$Q$8,A56)&gt;0),F56,0))</f>
        <v>0</v>
      </c>
      <c r="L56" s="5" t="s">
        <v>46</v>
      </c>
      <c r="M56" s="10" t="n">
        <f aca="false">IF(OR(B56="",B56&lt;&gt;B55,C56="",C55="",D55=""),"",ROUND(((A56+C56)-(A55+C55+MOD(D55-C55,1)))*24,2))</f>
        <v>17.5</v>
      </c>
      <c r="N56" s="11" t="s">
        <v>16</v>
      </c>
    </row>
    <row r="57" customFormat="false" ht="15" hidden="false" customHeight="false" outlineLevel="0" collapsed="false">
      <c r="A57" s="4" t="n">
        <v>46349</v>
      </c>
      <c r="B57" s="5" t="s">
        <v>45</v>
      </c>
      <c r="C57" s="6" t="n">
        <v>0.375</v>
      </c>
      <c r="D57" s="6" t="n">
        <v>0.645833333333333</v>
      </c>
      <c r="E57" s="7" t="n">
        <v>30</v>
      </c>
      <c r="F57" s="8" t="n">
        <f aca="false">IF(OR(C57="",D57=""),"",ROUND(MOD(D57-C57,1)*24-N(E57)/60,2))</f>
        <v>6</v>
      </c>
      <c r="G57" s="9" t="n">
        <v>6</v>
      </c>
      <c r="H57" s="10" t="n">
        <f aca="false">IF(F57="","",MAX(0,MIN(F57,$Q$3)-N(G57)))</f>
        <v>0</v>
      </c>
      <c r="I57" s="10" t="n">
        <f aca="false">IF(F57="","",MIN(2,MAX(0,F57-$Q$3)))</f>
        <v>0</v>
      </c>
      <c r="J57" s="10" t="n">
        <f aca="false">IF(F57="","",MAX(0,F57-$Q$3-2))</f>
        <v>0</v>
      </c>
      <c r="K57" s="10" t="n">
        <f aca="false">IF(F57="","",IF(OR(WEEKDAY(A57,2)=7,COUNTIF($Q$6:$Q$8,A57)&gt;0),F57,0))</f>
        <v>0</v>
      </c>
      <c r="L57" s="5"/>
      <c r="M57" s="10" t="n">
        <f aca="false">IF(OR(B57="",B57&lt;&gt;B56,C57="",C56="",D56=""),"",ROUND(((A57+C57)-(A56+C56+MOD(D56-C56,1)))*24,2))</f>
        <v>87.5</v>
      </c>
      <c r="N57" s="11" t="s">
        <v>16</v>
      </c>
    </row>
    <row r="58" customFormat="false" ht="15" hidden="false" customHeight="false" outlineLevel="0" collapsed="false">
      <c r="A58" s="4" t="n">
        <v>46350</v>
      </c>
      <c r="B58" s="5" t="s">
        <v>45</v>
      </c>
      <c r="C58" s="6" t="n">
        <v>0.375</v>
      </c>
      <c r="D58" s="6" t="n">
        <v>0.645833333333333</v>
      </c>
      <c r="E58" s="7" t="n">
        <v>30</v>
      </c>
      <c r="F58" s="8" t="n">
        <f aca="false">IF(OR(C58="",D58=""),"",ROUND(MOD(D58-C58,1)*24-N(E58)/60,2))</f>
        <v>6</v>
      </c>
      <c r="G58" s="9" t="n">
        <v>6</v>
      </c>
      <c r="H58" s="10" t="n">
        <f aca="false">IF(F58="","",MAX(0,MIN(F58,$Q$3)-N(G58)))</f>
        <v>0</v>
      </c>
      <c r="I58" s="10" t="n">
        <f aca="false">IF(F58="","",MIN(2,MAX(0,F58-$Q$3)))</f>
        <v>0</v>
      </c>
      <c r="J58" s="10" t="n">
        <f aca="false">IF(F58="","",MAX(0,F58-$Q$3-2))</f>
        <v>0</v>
      </c>
      <c r="K58" s="10" t="n">
        <f aca="false">IF(F58="","",IF(OR(WEEKDAY(A58,2)=7,COUNTIF($Q$6:$Q$8,A58)&gt;0),F58,0))</f>
        <v>0</v>
      </c>
      <c r="L58" s="5"/>
      <c r="M58" s="10" t="n">
        <f aca="false">IF(OR(B58="",B58&lt;&gt;B57,C58="",C57="",D57=""),"",ROUND(((A58+C58)-(A57+C57+MOD(D57-C57,1)))*24,2))</f>
        <v>17.5</v>
      </c>
      <c r="N58" s="11" t="s">
        <v>16</v>
      </c>
    </row>
    <row r="59" customFormat="false" ht="15" hidden="false" customHeight="false" outlineLevel="0" collapsed="false">
      <c r="A59" s="4" t="n">
        <v>46351</v>
      </c>
      <c r="B59" s="5" t="s">
        <v>45</v>
      </c>
      <c r="C59" s="6" t="n">
        <v>0.375</v>
      </c>
      <c r="D59" s="6" t="n">
        <v>0.645833333333333</v>
      </c>
      <c r="E59" s="7" t="n">
        <v>30</v>
      </c>
      <c r="F59" s="8" t="n">
        <f aca="false">IF(OR(C59="",D59=""),"",ROUND(MOD(D59-C59,1)*24-N(E59)/60,2))</f>
        <v>6</v>
      </c>
      <c r="G59" s="9" t="n">
        <v>6</v>
      </c>
      <c r="H59" s="10" t="n">
        <f aca="false">IF(F59="","",MAX(0,MIN(F59,$Q$3)-N(G59)))</f>
        <v>0</v>
      </c>
      <c r="I59" s="10" t="n">
        <f aca="false">IF(F59="","",MIN(2,MAX(0,F59-$Q$3)))</f>
        <v>0</v>
      </c>
      <c r="J59" s="10" t="n">
        <f aca="false">IF(F59="","",MAX(0,F59-$Q$3-2))</f>
        <v>0</v>
      </c>
      <c r="K59" s="10" t="n">
        <f aca="false">IF(F59="","",IF(OR(WEEKDAY(A59,2)=7,COUNTIF($Q$6:$Q$8,A59)&gt;0),F59,0))</f>
        <v>0</v>
      </c>
      <c r="L59" s="5"/>
      <c r="M59" s="10" t="n">
        <f aca="false">IF(OR(B59="",B59&lt;&gt;B58,C59="",C58="",D58=""),"",ROUND(((A59+C59)-(A58+C58+MOD(D58-C58,1)))*24,2))</f>
        <v>17.5</v>
      </c>
      <c r="N59" s="11" t="s">
        <v>16</v>
      </c>
    </row>
    <row r="60" customFormat="false" ht="15" hidden="false" customHeight="false" outlineLevel="0" collapsed="false">
      <c r="A60" s="4" t="n">
        <v>46352</v>
      </c>
      <c r="B60" s="5" t="s">
        <v>45</v>
      </c>
      <c r="C60" s="6" t="n">
        <v>0.375</v>
      </c>
      <c r="D60" s="6" t="n">
        <v>0.645833333333333</v>
      </c>
      <c r="E60" s="7" t="n">
        <v>30</v>
      </c>
      <c r="F60" s="8" t="n">
        <f aca="false">IF(OR(C60="",D60=""),"",ROUND(MOD(D60-C60,1)*24-N(E60)/60,2))</f>
        <v>6</v>
      </c>
      <c r="G60" s="9" t="n">
        <v>6</v>
      </c>
      <c r="H60" s="10" t="n">
        <f aca="false">IF(F60="","",MAX(0,MIN(F60,$Q$3)-N(G60)))</f>
        <v>0</v>
      </c>
      <c r="I60" s="10" t="n">
        <f aca="false">IF(F60="","",MIN(2,MAX(0,F60-$Q$3)))</f>
        <v>0</v>
      </c>
      <c r="J60" s="10" t="n">
        <f aca="false">IF(F60="","",MAX(0,F60-$Q$3-2))</f>
        <v>0</v>
      </c>
      <c r="K60" s="10" t="n">
        <f aca="false">IF(F60="","",IF(OR(WEEKDAY(A60,2)=7,COUNTIF($Q$6:$Q$8,A60)&gt;0),F60,0))</f>
        <v>0</v>
      </c>
      <c r="L60" s="5"/>
      <c r="M60" s="10" t="n">
        <f aca="false">IF(OR(B60="",B60&lt;&gt;B59,C60="",C59="",D59=""),"",ROUND(((A60+C60)-(A59+C59+MOD(D59-C59,1)))*24,2))</f>
        <v>17.5</v>
      </c>
      <c r="N60" s="11"/>
    </row>
    <row r="61" customFormat="false" ht="15" hidden="false" customHeight="false" outlineLevel="0" collapsed="false">
      <c r="A61" s="4" t="n">
        <v>46356</v>
      </c>
      <c r="B61" s="5" t="s">
        <v>45</v>
      </c>
      <c r="C61" s="6" t="n">
        <v>0.375</v>
      </c>
      <c r="D61" s="6" t="n">
        <v>0.645833333333333</v>
      </c>
      <c r="E61" s="7" t="n">
        <v>30</v>
      </c>
      <c r="F61" s="8" t="n">
        <f aca="false">IF(OR(C61="",D61=""),"",ROUND(MOD(D61-C61,1)*24-N(E61)/60,2))</f>
        <v>6</v>
      </c>
      <c r="G61" s="9" t="n">
        <v>6</v>
      </c>
      <c r="H61" s="10" t="n">
        <f aca="false">IF(F61="","",MAX(0,MIN(F61,$Q$3)-N(G61)))</f>
        <v>0</v>
      </c>
      <c r="I61" s="10" t="n">
        <f aca="false">IF(F61="","",MIN(2,MAX(0,F61-$Q$3)))</f>
        <v>0</v>
      </c>
      <c r="J61" s="10" t="n">
        <f aca="false">IF(F61="","",MAX(0,F61-$Q$3-2))</f>
        <v>0</v>
      </c>
      <c r="K61" s="10" t="n">
        <f aca="false">IF(F61="","",IF(OR(WEEKDAY(A61,2)=7,COUNTIF($Q$6:$Q$8,A61)&gt;0),F61,0))</f>
        <v>0</v>
      </c>
      <c r="L61" s="5"/>
      <c r="M61" s="10" t="n">
        <f aca="false">IF(OR(B61="",B61&lt;&gt;B60,C61="",C60="",D60=""),"",ROUND(((A61+C61)-(A60+C60+MOD(D60-C60,1)))*24,2))</f>
        <v>89.5</v>
      </c>
      <c r="N61" s="11" t="s">
        <v>16</v>
      </c>
    </row>
    <row r="62" customFormat="false" ht="15" hidden="false" customHeight="false" outlineLevel="0" collapsed="false">
      <c r="A62" s="4"/>
      <c r="B62" s="5"/>
      <c r="C62" s="6"/>
      <c r="D62" s="6"/>
      <c r="E62" s="7"/>
      <c r="F62" s="8" t="str">
        <f aca="false">IF(OR(C62="",D62=""),"",ROUND(MOD(D62-C62,1)*24-N(E62)/60,2))</f>
        <v/>
      </c>
      <c r="G62" s="9"/>
      <c r="H62" s="10" t="str">
        <f aca="false">IF(F62="","",MAX(0,MIN(F62,$Q$3)-N(G62)))</f>
        <v/>
      </c>
      <c r="I62" s="10" t="str">
        <f aca="false">IF(F62="","",MIN(2,MAX(0,F62-$Q$3)))</f>
        <v/>
      </c>
      <c r="J62" s="10" t="str">
        <f aca="false">IF(F62="","",MAX(0,F62-$Q$3-2))</f>
        <v/>
      </c>
      <c r="K62" s="10" t="str">
        <f aca="false">IF(F62="","",IF(OR(WEEKDAY(A62,2)=7,COUNTIF($Q$6:$Q$8,A62)&gt;0),F62,0))</f>
        <v/>
      </c>
      <c r="L62" s="5"/>
      <c r="M62" s="10" t="str">
        <f aca="false">IF(OR(B62="",B62&lt;&gt;B61,C62="",C61="",D61=""),"",ROUND(((A62+C62)-(A61+C61+MOD(D61-C61,1)))*24,2))</f>
        <v/>
      </c>
      <c r="N62" s="11"/>
    </row>
    <row r="63" customFormat="false" ht="15" hidden="false" customHeight="false" outlineLevel="0" collapsed="false">
      <c r="A63" s="4"/>
      <c r="B63" s="5"/>
      <c r="C63" s="6"/>
      <c r="D63" s="6"/>
      <c r="E63" s="7"/>
      <c r="F63" s="8" t="str">
        <f aca="false">IF(OR(C63="",D63=""),"",ROUND(MOD(D63-C63,1)*24-N(E63)/60,2))</f>
        <v/>
      </c>
      <c r="G63" s="9"/>
      <c r="H63" s="10" t="str">
        <f aca="false">IF(F63="","",MAX(0,MIN(F63,$Q$3)-N(G63)))</f>
        <v/>
      </c>
      <c r="I63" s="10" t="str">
        <f aca="false">IF(F63="","",MIN(2,MAX(0,F63-$Q$3)))</f>
        <v/>
      </c>
      <c r="J63" s="10" t="str">
        <f aca="false">IF(F63="","",MAX(0,F63-$Q$3-2))</f>
        <v/>
      </c>
      <c r="K63" s="10" t="str">
        <f aca="false">IF(F63="","",IF(OR(WEEKDAY(A63,2)=7,COUNTIF($Q$6:$Q$8,A63)&gt;0),F63,0))</f>
        <v/>
      </c>
      <c r="L63" s="5"/>
      <c r="M63" s="10" t="str">
        <f aca="false">IF(OR(B63="",B63&lt;&gt;B62,C63="",C62="",D62=""),"",ROUND(((A63+C63)-(A62+C62+MOD(D62-C62,1)))*24,2))</f>
        <v/>
      </c>
      <c r="N63" s="11"/>
    </row>
    <row r="64" customFormat="false" ht="15" hidden="false" customHeight="false" outlineLevel="0" collapsed="false">
      <c r="A64" s="4"/>
      <c r="B64" s="5"/>
      <c r="C64" s="6"/>
      <c r="D64" s="6"/>
      <c r="E64" s="7"/>
      <c r="F64" s="8" t="str">
        <f aca="false">IF(OR(C64="",D64=""),"",ROUND(MOD(D64-C64,1)*24-N(E64)/60,2))</f>
        <v/>
      </c>
      <c r="G64" s="9"/>
      <c r="H64" s="10" t="str">
        <f aca="false">IF(F64="","",MAX(0,MIN(F64,$Q$3)-N(G64)))</f>
        <v/>
      </c>
      <c r="I64" s="10" t="str">
        <f aca="false">IF(F64="","",MIN(2,MAX(0,F64-$Q$3)))</f>
        <v/>
      </c>
      <c r="J64" s="10" t="str">
        <f aca="false">IF(F64="","",MAX(0,F64-$Q$3-2))</f>
        <v/>
      </c>
      <c r="K64" s="10" t="str">
        <f aca="false">IF(F64="","",IF(OR(WEEKDAY(A64,2)=7,COUNTIF($Q$6:$Q$8,A64)&gt;0),F64,0))</f>
        <v/>
      </c>
      <c r="L64" s="5"/>
      <c r="M64" s="10" t="str">
        <f aca="false">IF(OR(B64="",B64&lt;&gt;B63,C64="",C63="",D63=""),"",ROUND(((A64+C64)-(A63+C63+MOD(D63-C63,1)))*24,2))</f>
        <v/>
      </c>
      <c r="N64" s="11"/>
    </row>
    <row r="65" customFormat="false" ht="15" hidden="false" customHeight="false" outlineLevel="0" collapsed="false">
      <c r="A65" s="4"/>
      <c r="B65" s="5"/>
      <c r="C65" s="6"/>
      <c r="D65" s="6"/>
      <c r="E65" s="7"/>
      <c r="F65" s="8" t="str">
        <f aca="false">IF(OR(C65="",D65=""),"",ROUND(MOD(D65-C65,1)*24-N(E65)/60,2))</f>
        <v/>
      </c>
      <c r="G65" s="9"/>
      <c r="H65" s="10" t="str">
        <f aca="false">IF(F65="","",MAX(0,MIN(F65,$Q$3)-N(G65)))</f>
        <v/>
      </c>
      <c r="I65" s="10" t="str">
        <f aca="false">IF(F65="","",MIN(2,MAX(0,F65-$Q$3)))</f>
        <v/>
      </c>
      <c r="J65" s="10" t="str">
        <f aca="false">IF(F65="","",MAX(0,F65-$Q$3-2))</f>
        <v/>
      </c>
      <c r="K65" s="10" t="str">
        <f aca="false">IF(F65="","",IF(OR(WEEKDAY(A65,2)=7,COUNTIF($Q$6:$Q$8,A65)&gt;0),F65,0))</f>
        <v/>
      </c>
      <c r="L65" s="5"/>
      <c r="M65" s="10" t="str">
        <f aca="false">IF(OR(B65="",B65&lt;&gt;B64,C65="",C64="",D64=""),"",ROUND(((A65+C65)-(A64+C64+MOD(D64-C64,1)))*24,2))</f>
        <v/>
      </c>
      <c r="N65" s="11"/>
    </row>
    <row r="66" customFormat="false" ht="15" hidden="false" customHeight="false" outlineLevel="0" collapsed="false">
      <c r="A66" s="4"/>
      <c r="B66" s="5"/>
      <c r="C66" s="6"/>
      <c r="D66" s="6"/>
      <c r="E66" s="7"/>
      <c r="F66" s="8" t="str">
        <f aca="false">IF(OR(C66="",D66=""),"",ROUND(MOD(D66-C66,1)*24-N(E66)/60,2))</f>
        <v/>
      </c>
      <c r="G66" s="9"/>
      <c r="H66" s="10" t="str">
        <f aca="false">IF(F66="","",MAX(0,MIN(F66,$Q$3)-N(G66)))</f>
        <v/>
      </c>
      <c r="I66" s="10" t="str">
        <f aca="false">IF(F66="","",MIN(2,MAX(0,F66-$Q$3)))</f>
        <v/>
      </c>
      <c r="J66" s="10" t="str">
        <f aca="false">IF(F66="","",MAX(0,F66-$Q$3-2))</f>
        <v/>
      </c>
      <c r="K66" s="10" t="str">
        <f aca="false">IF(F66="","",IF(OR(WEEKDAY(A66,2)=7,COUNTIF($Q$6:$Q$8,A66)&gt;0),F66,0))</f>
        <v/>
      </c>
      <c r="L66" s="5"/>
      <c r="M66" s="10" t="str">
        <f aca="false">IF(OR(B66="",B66&lt;&gt;B65,C66="",C65="",D65=""),"",ROUND(((A66+C66)-(A65+C65+MOD(D65-C65,1)))*24,2))</f>
        <v/>
      </c>
      <c r="N66" s="11"/>
    </row>
    <row r="67" customFormat="false" ht="15" hidden="false" customHeight="false" outlineLevel="0" collapsed="false">
      <c r="A67" s="4"/>
      <c r="B67" s="5"/>
      <c r="C67" s="6"/>
      <c r="D67" s="6"/>
      <c r="E67" s="7"/>
      <c r="F67" s="8" t="str">
        <f aca="false">IF(OR(C67="",D67=""),"",ROUND(MOD(D67-C67,1)*24-N(E67)/60,2))</f>
        <v/>
      </c>
      <c r="G67" s="9"/>
      <c r="H67" s="10" t="str">
        <f aca="false">IF(F67="","",MAX(0,MIN(F67,$Q$3)-N(G67)))</f>
        <v/>
      </c>
      <c r="I67" s="10" t="str">
        <f aca="false">IF(F67="","",MIN(2,MAX(0,F67-$Q$3)))</f>
        <v/>
      </c>
      <c r="J67" s="10" t="str">
        <f aca="false">IF(F67="","",MAX(0,F67-$Q$3-2))</f>
        <v/>
      </c>
      <c r="K67" s="10" t="str">
        <f aca="false">IF(F67="","",IF(OR(WEEKDAY(A67,2)=7,COUNTIF($Q$6:$Q$8,A67)&gt;0),F67,0))</f>
        <v/>
      </c>
      <c r="L67" s="5"/>
      <c r="M67" s="10" t="str">
        <f aca="false">IF(OR(B67="",B67&lt;&gt;B66,C67="",C66="",D66=""),"",ROUND(((A67+C67)-(A66+C66+MOD(D66-C66,1)))*24,2))</f>
        <v/>
      </c>
      <c r="N67" s="11"/>
    </row>
    <row r="68" customFormat="false" ht="15" hidden="false" customHeight="false" outlineLevel="0" collapsed="false">
      <c r="A68" s="4"/>
      <c r="B68" s="5"/>
      <c r="C68" s="6"/>
      <c r="D68" s="6"/>
      <c r="E68" s="7"/>
      <c r="F68" s="8" t="str">
        <f aca="false">IF(OR(C68="",D68=""),"",ROUND(MOD(D68-C68,1)*24-N(E68)/60,2))</f>
        <v/>
      </c>
      <c r="G68" s="9"/>
      <c r="H68" s="10" t="str">
        <f aca="false">IF(F68="","",MAX(0,MIN(F68,$Q$3)-N(G68)))</f>
        <v/>
      </c>
      <c r="I68" s="10" t="str">
        <f aca="false">IF(F68="","",MIN(2,MAX(0,F68-$Q$3)))</f>
        <v/>
      </c>
      <c r="J68" s="10" t="str">
        <f aca="false">IF(F68="","",MAX(0,F68-$Q$3-2))</f>
        <v/>
      </c>
      <c r="K68" s="10" t="str">
        <f aca="false">IF(F68="","",IF(OR(WEEKDAY(A68,2)=7,COUNTIF($Q$6:$Q$8,A68)&gt;0),F68,0))</f>
        <v/>
      </c>
      <c r="L68" s="5"/>
      <c r="M68" s="10" t="str">
        <f aca="false">IF(OR(B68="",B68&lt;&gt;B67,C68="",C67="",D67=""),"",ROUND(((A68+C68)-(A67+C67+MOD(D67-C67,1)))*24,2))</f>
        <v/>
      </c>
      <c r="N68" s="11"/>
    </row>
    <row r="69" customFormat="false" ht="15" hidden="false" customHeight="false" outlineLevel="0" collapsed="false">
      <c r="A69" s="4"/>
      <c r="B69" s="5"/>
      <c r="C69" s="6"/>
      <c r="D69" s="6"/>
      <c r="E69" s="7"/>
      <c r="F69" s="8" t="str">
        <f aca="false">IF(OR(C69="",D69=""),"",ROUND(MOD(D69-C69,1)*24-N(E69)/60,2))</f>
        <v/>
      </c>
      <c r="G69" s="9"/>
      <c r="H69" s="10" t="str">
        <f aca="false">IF(F69="","",MAX(0,MIN(F69,$Q$3)-N(G69)))</f>
        <v/>
      </c>
      <c r="I69" s="10" t="str">
        <f aca="false">IF(F69="","",MIN(2,MAX(0,F69-$Q$3)))</f>
        <v/>
      </c>
      <c r="J69" s="10" t="str">
        <f aca="false">IF(F69="","",MAX(0,F69-$Q$3-2))</f>
        <v/>
      </c>
      <c r="K69" s="10" t="str">
        <f aca="false">IF(F69="","",IF(OR(WEEKDAY(A69,2)=7,COUNTIF($Q$6:$Q$8,A69)&gt;0),F69,0))</f>
        <v/>
      </c>
      <c r="L69" s="5"/>
      <c r="M69" s="10" t="str">
        <f aca="false">IF(OR(B69="",B69&lt;&gt;B68,C69="",C68="",D68=""),"",ROUND(((A69+C69)-(A68+C68+MOD(D68-C68,1)))*24,2))</f>
        <v/>
      </c>
      <c r="N69" s="11"/>
    </row>
    <row r="70" customFormat="false" ht="15" hidden="false" customHeight="false" outlineLevel="0" collapsed="false">
      <c r="A70" s="4"/>
      <c r="B70" s="5"/>
      <c r="C70" s="6"/>
      <c r="D70" s="6"/>
      <c r="E70" s="7"/>
      <c r="F70" s="8" t="str">
        <f aca="false">IF(OR(C70="",D70=""),"",ROUND(MOD(D70-C70,1)*24-N(E70)/60,2))</f>
        <v/>
      </c>
      <c r="G70" s="9"/>
      <c r="H70" s="10" t="str">
        <f aca="false">IF(F70="","",MAX(0,MIN(F70,$Q$3)-N(G70)))</f>
        <v/>
      </c>
      <c r="I70" s="10" t="str">
        <f aca="false">IF(F70="","",MIN(2,MAX(0,F70-$Q$3)))</f>
        <v/>
      </c>
      <c r="J70" s="10" t="str">
        <f aca="false">IF(F70="","",MAX(0,F70-$Q$3-2))</f>
        <v/>
      </c>
      <c r="K70" s="10" t="str">
        <f aca="false">IF(F70="","",IF(OR(WEEKDAY(A70,2)=7,COUNTIF($Q$6:$Q$8,A70)&gt;0),F70,0))</f>
        <v/>
      </c>
      <c r="L70" s="5"/>
      <c r="M70" s="10" t="str">
        <f aca="false">IF(OR(B70="",B70&lt;&gt;B69,C70="",C69="",D69=""),"",ROUND(((A70+C70)-(A69+C69+MOD(D69-C69,1)))*24,2))</f>
        <v/>
      </c>
      <c r="N70" s="11"/>
    </row>
    <row r="71" customFormat="false" ht="15" hidden="false" customHeight="false" outlineLevel="0" collapsed="false">
      <c r="A71" s="4"/>
      <c r="B71" s="5"/>
      <c r="C71" s="6"/>
      <c r="D71" s="6"/>
      <c r="E71" s="7"/>
      <c r="F71" s="8" t="str">
        <f aca="false">IF(OR(C71="",D71=""),"",ROUND(MOD(D71-C71,1)*24-N(E71)/60,2))</f>
        <v/>
      </c>
      <c r="G71" s="9"/>
      <c r="H71" s="10" t="str">
        <f aca="false">IF(F71="","",MAX(0,MIN(F71,$Q$3)-N(G71)))</f>
        <v/>
      </c>
      <c r="I71" s="10" t="str">
        <f aca="false">IF(F71="","",MIN(2,MAX(0,F71-$Q$3)))</f>
        <v/>
      </c>
      <c r="J71" s="10" t="str">
        <f aca="false">IF(F71="","",MAX(0,F71-$Q$3-2))</f>
        <v/>
      </c>
      <c r="K71" s="10" t="str">
        <f aca="false">IF(F71="","",IF(OR(WEEKDAY(A71,2)=7,COUNTIF($Q$6:$Q$8,A71)&gt;0),F71,0))</f>
        <v/>
      </c>
      <c r="L71" s="5"/>
      <c r="M71" s="10" t="str">
        <f aca="false">IF(OR(B71="",B71&lt;&gt;B70,C71="",C70="",D70=""),"",ROUND(((A71+C71)-(A70+C70+MOD(D70-C70,1)))*24,2))</f>
        <v/>
      </c>
      <c r="N71" s="11"/>
    </row>
  </sheetData>
  <sheetProtection sheet="true"/>
  <conditionalFormatting sqref="M2:M71">
    <cfRule type="expression" priority="2" aboveAverage="0" equalAverage="0" bottom="0" percent="0" rank="0" text="" dxfId="0">
      <formula>AND(ISNUMBER(M2),M2&lt;$Q$4)</formula>
    </cfRule>
  </conditionalFormatting>
  <conditionalFormatting sqref="H2:K71">
    <cfRule type="expression" priority="3" aboveAverage="0" equalAverage="0" bottom="0" percent="0" rank="0" text="" dxfId="1">
      <formula>AND(ISNUMBER(H2),H2&gt;0)</formula>
    </cfRule>
  </conditionalFormatting>
  <conditionalFormatting sqref="N2:N71">
    <cfRule type="expression" priority="4" aboveAverage="0" equalAverage="0" bottom="0" percent="0" rank="0" text="" dxfId="2">
      <formula>AND($B2&lt;&gt;"",N2="")</formula>
    </cfRule>
  </conditionalFormatting>
  <conditionalFormatting sqref="A2:N71">
    <cfRule type="expression" priority="5" aboveAverage="0" equalAverage="0" bottom="0" percent="0" rank="0" text="" dxfId="3">
      <formula>AND(ISNUMBER($A2),WEEKDAY($A2,2)&gt;5)</formula>
    </cfRule>
  </conditionalFormatting>
  <dataValidations count="1">
    <dataValidation allowBlank="true" error="Kirjaa tauko kokonaisina minuutteina (esim. 30)." errorStyle="stop" errorTitle="Tauko" operator="between" showDropDown="false" showErrorMessage="true" showInputMessage="false" sqref="E2:E71" type="whole">
      <formula1>0</formula1>
      <formula2>600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6" min="2" style="0" width="10"/>
    <col collapsed="false" customWidth="true" hidden="false" outlineLevel="0" max="7" min="7" style="0" width="11"/>
    <col collapsed="false" customWidth="true" hidden="false" outlineLevel="0" max="9" min="8" style="0" width="10"/>
    <col collapsed="false" customWidth="true" hidden="false" outlineLevel="0" max="10" min="10" style="0" width="11"/>
    <col collapsed="false" customWidth="true" hidden="false" outlineLevel="0" max="12" min="11" style="0" width="14"/>
    <col collapsed="false" customWidth="true" hidden="false" outlineLevel="0" max="13" min="13" style="0" width="11"/>
  </cols>
  <sheetData>
    <row r="1" customFormat="false" ht="17.35" hidden="false" customHeight="false" outlineLevel="0" collapsed="false">
      <c r="A1" s="20" t="s">
        <v>47</v>
      </c>
      <c r="J1" s="19" t="s">
        <v>27</v>
      </c>
    </row>
    <row r="3" customFormat="false" ht="15" hidden="false" customHeight="false" outlineLevel="0" collapsed="false">
      <c r="A3" s="21" t="s">
        <v>17</v>
      </c>
      <c r="B3" s="21"/>
      <c r="C3" s="21"/>
      <c r="D3" s="22" t="n">
        <f aca="false">Työaikakirjanpito!Q2</f>
        <v>46327</v>
      </c>
      <c r="E3" s="15"/>
    </row>
    <row r="4" customFormat="false" ht="15" hidden="false" customHeight="false" outlineLevel="0" collapsed="false">
      <c r="A4" s="21" t="s">
        <v>48</v>
      </c>
      <c r="B4" s="21"/>
      <c r="C4" s="21"/>
      <c r="D4" s="16" t="n">
        <v>40</v>
      </c>
      <c r="E4" s="15" t="s">
        <v>49</v>
      </c>
    </row>
    <row r="5" customFormat="false" ht="15" hidden="false" customHeight="false" outlineLevel="0" collapsed="false">
      <c r="A5" s="21" t="s">
        <v>21</v>
      </c>
      <c r="B5" s="21"/>
      <c r="C5" s="21"/>
      <c r="D5" s="23" t="n">
        <f aca="false">Työaikakirjanpito!Q4</f>
        <v>11</v>
      </c>
      <c r="E5" s="15" t="s">
        <v>50</v>
      </c>
    </row>
    <row r="7" customFormat="false" ht="15" hidden="false" customHeight="false" outlineLevel="0" collapsed="false">
      <c r="A7" s="24" t="n">
        <v>1</v>
      </c>
      <c r="B7" s="24" t="n">
        <v>2</v>
      </c>
      <c r="C7" s="24" t="n">
        <v>3</v>
      </c>
      <c r="D7" s="24" t="n">
        <v>4</v>
      </c>
      <c r="E7" s="24" t="n">
        <v>5</v>
      </c>
      <c r="F7" s="24" t="n">
        <v>6</v>
      </c>
      <c r="G7" s="24" t="n">
        <v>7</v>
      </c>
      <c r="H7" s="24" t="n">
        <v>8</v>
      </c>
      <c r="I7" s="24" t="n">
        <v>9</v>
      </c>
      <c r="J7" s="24" t="n">
        <v>10</v>
      </c>
      <c r="K7" s="24" t="n">
        <v>11</v>
      </c>
      <c r="L7" s="24" t="n">
        <v>12</v>
      </c>
      <c r="M7" s="24" t="n">
        <v>13</v>
      </c>
    </row>
    <row r="8" customFormat="false" ht="45.75" hidden="false" customHeight="true" outlineLevel="0" collapsed="false">
      <c r="A8" s="1" t="s">
        <v>1</v>
      </c>
      <c r="B8" s="2" t="s">
        <v>51</v>
      </c>
      <c r="C8" s="2" t="s">
        <v>5</v>
      </c>
      <c r="D8" s="2" t="s">
        <v>7</v>
      </c>
      <c r="E8" s="2" t="s">
        <v>8</v>
      </c>
      <c r="F8" s="2" t="s">
        <v>9</v>
      </c>
      <c r="G8" s="2" t="s">
        <v>52</v>
      </c>
      <c r="H8" s="2" t="s">
        <v>10</v>
      </c>
      <c r="I8" s="2" t="s">
        <v>53</v>
      </c>
      <c r="J8" s="2" t="s">
        <v>54</v>
      </c>
      <c r="K8" s="1" t="s">
        <v>55</v>
      </c>
      <c r="L8" s="1" t="s">
        <v>56</v>
      </c>
      <c r="M8" s="1" t="s">
        <v>57</v>
      </c>
    </row>
    <row r="9" customFormat="false" ht="15" hidden="false" customHeight="false" outlineLevel="0" collapsed="false">
      <c r="A9" s="25" t="s">
        <v>15</v>
      </c>
      <c r="B9" s="26" t="n">
        <f aca="false">IF($A9="","",COUNTIFS(Työaikakirjanpito!$B$2:$B$71,$A9,Työaikakirjanpito!$F$2:$F$71,"&gt;0"))</f>
        <v>21</v>
      </c>
      <c r="C9" s="27" t="n">
        <f aca="false">IF($A9="","",SUMIFS(Työaikakirjanpito!$F$2:$F$71,Työaikakirjanpito!$B$2:$B$71,$A9))</f>
        <v>171</v>
      </c>
      <c r="D9" s="28" t="n">
        <f aca="false">IF($A9="","",H30)</f>
        <v>0</v>
      </c>
      <c r="E9" s="28" t="n">
        <f aca="false">IF($A9="","",SUMIFS(Työaikakirjanpito!$I$2:$I$71,Työaikakirjanpito!$B$2:$B$71,$A9))</f>
        <v>2</v>
      </c>
      <c r="F9" s="28" t="n">
        <f aca="false">IF($A9="","",SUMIFS(Työaikakirjanpito!$J$2:$J$71,Työaikakirjanpito!$B$2:$B$71,$A9))</f>
        <v>1</v>
      </c>
      <c r="G9" s="27" t="n">
        <f aca="false">IF($A9="","",H20)</f>
        <v>0</v>
      </c>
      <c r="H9" s="28" t="n">
        <f aca="false">IF($A9="","",SUMIFS(Työaikakirjanpito!$K$2:$K$71,Työaikakirjanpito!$B$2:$B$71,$A9))</f>
        <v>0</v>
      </c>
      <c r="I9" s="26" t="n">
        <f aca="false">IF($A9="","",COUNTIFS(Työaikakirjanpito!$B$2:$B$71,$A9,Työaikakirjanpito!$M$2:$M$71,"&lt;"&amp;$D$5))</f>
        <v>0</v>
      </c>
      <c r="J9" s="26" t="n">
        <f aca="false">IF($A9="","",COUNTIFS(Työaikakirjanpito!$B$2:$B$71,$A9,Työaikakirjanpito!$N$2:$N$71,""))</f>
        <v>1</v>
      </c>
      <c r="K9" s="25"/>
      <c r="L9" s="25"/>
      <c r="M9" s="29"/>
    </row>
    <row r="10" customFormat="false" ht="15" hidden="false" customHeight="false" outlineLevel="0" collapsed="false">
      <c r="A10" s="25" t="s">
        <v>40</v>
      </c>
      <c r="B10" s="26" t="n">
        <f aca="false">IF($A10="","",COUNTIFS(Työaikakirjanpito!$B$2:$B$71,$A10,Työaikakirjanpito!$F$2:$F$71,"&gt;0"))</f>
        <v>22</v>
      </c>
      <c r="C10" s="27" t="n">
        <f aca="false">IF($A10="","",SUMIFS(Työaikakirjanpito!$F$2:$F$71,Työaikakirjanpito!$B$2:$B$71,$A10))</f>
        <v>172</v>
      </c>
      <c r="D10" s="28" t="n">
        <f aca="false">IF($A10="","",H31)</f>
        <v>0</v>
      </c>
      <c r="E10" s="28" t="n">
        <f aca="false">IF($A10="","",SUMIFS(Työaikakirjanpito!$I$2:$I$71,Työaikakirjanpito!$B$2:$B$71,$A10))</f>
        <v>0</v>
      </c>
      <c r="F10" s="28" t="n">
        <f aca="false">IF($A10="","",SUMIFS(Työaikakirjanpito!$J$2:$J$71,Työaikakirjanpito!$B$2:$B$71,$A10))</f>
        <v>0</v>
      </c>
      <c r="G10" s="27" t="n">
        <f aca="false">IF($A10="","",H21)</f>
        <v>6</v>
      </c>
      <c r="H10" s="28" t="n">
        <f aca="false">IF($A10="","",SUMIFS(Työaikakirjanpito!$K$2:$K$71,Työaikakirjanpito!$B$2:$B$71,$A10))</f>
        <v>6</v>
      </c>
      <c r="I10" s="26" t="n">
        <f aca="false">IF($A10="","",COUNTIFS(Työaikakirjanpito!$B$2:$B$71,$A10,Työaikakirjanpito!$M$2:$M$71,"&lt;"&amp;$D$5))</f>
        <v>1</v>
      </c>
      <c r="J10" s="26" t="n">
        <f aca="false">IF($A10="","",COUNTIFS(Työaikakirjanpito!$B$2:$B$71,$A10,Työaikakirjanpito!$N$2:$N$71,""))</f>
        <v>1</v>
      </c>
      <c r="K10" s="25"/>
      <c r="L10" s="25"/>
      <c r="M10" s="29"/>
    </row>
    <row r="11" customFormat="false" ht="15" hidden="false" customHeight="false" outlineLevel="0" collapsed="false">
      <c r="A11" s="25" t="s">
        <v>45</v>
      </c>
      <c r="B11" s="26" t="n">
        <f aca="false">IF($A11="","",COUNTIFS(Työaikakirjanpito!$B$2:$B$71,$A11,Työaikakirjanpito!$F$2:$F$71,"&gt;0"))</f>
        <v>17</v>
      </c>
      <c r="C11" s="27" t="n">
        <f aca="false">IF($A11="","",SUMIFS(Työaikakirjanpito!$F$2:$F$71,Työaikakirjanpito!$B$2:$B$71,$A11))</f>
        <v>106</v>
      </c>
      <c r="D11" s="28" t="n">
        <f aca="false">IF($A11="","",H32)</f>
        <v>4</v>
      </c>
      <c r="E11" s="28" t="n">
        <f aca="false">IF($A11="","",SUMIFS(Työaikakirjanpito!$I$2:$I$71,Työaikakirjanpito!$B$2:$B$71,$A11))</f>
        <v>0</v>
      </c>
      <c r="F11" s="28" t="n">
        <f aca="false">IF($A11="","",SUMIFS(Työaikakirjanpito!$J$2:$J$71,Työaikakirjanpito!$B$2:$B$71,$A11))</f>
        <v>0</v>
      </c>
      <c r="G11" s="27" t="n">
        <f aca="false">IF($A11="","",H22)</f>
        <v>0</v>
      </c>
      <c r="H11" s="28" t="n">
        <f aca="false">IF($A11="","",SUMIFS(Työaikakirjanpito!$K$2:$K$71,Työaikakirjanpito!$B$2:$B$71,$A11))</f>
        <v>0</v>
      </c>
      <c r="I11" s="26" t="n">
        <f aca="false">IF($A11="","",COUNTIFS(Työaikakirjanpito!$B$2:$B$71,$A11,Työaikakirjanpito!$M$2:$M$71,"&lt;"&amp;$D$5))</f>
        <v>0</v>
      </c>
      <c r="J11" s="26" t="n">
        <f aca="false">IF($A11="","",COUNTIFS(Työaikakirjanpito!$B$2:$B$71,$A11,Työaikakirjanpito!$N$2:$N$71,""))</f>
        <v>1</v>
      </c>
      <c r="K11" s="25"/>
      <c r="L11" s="25"/>
      <c r="M11" s="29"/>
    </row>
    <row r="12" customFormat="false" ht="15" hidden="false" customHeight="false" outlineLevel="0" collapsed="false">
      <c r="A12" s="25"/>
      <c r="B12" s="26" t="str">
        <f aca="false">IF($A12="","",COUNTIFS(Työaikakirjanpito!$B$2:$B$71,$A12,Työaikakirjanpito!$F$2:$F$71,"&gt;0"))</f>
        <v/>
      </c>
      <c r="C12" s="27" t="str">
        <f aca="false">IF($A12="","",SUMIFS(Työaikakirjanpito!$F$2:$F$71,Työaikakirjanpito!$B$2:$B$71,$A12))</f>
        <v/>
      </c>
      <c r="D12" s="28" t="str">
        <f aca="false">IF($A12="","",H33)</f>
        <v/>
      </c>
      <c r="E12" s="28" t="str">
        <f aca="false">IF($A12="","",SUMIFS(Työaikakirjanpito!$I$2:$I$71,Työaikakirjanpito!$B$2:$B$71,$A12))</f>
        <v/>
      </c>
      <c r="F12" s="28" t="str">
        <f aca="false">IF($A12="","",SUMIFS(Työaikakirjanpito!$J$2:$J$71,Työaikakirjanpito!$B$2:$B$71,$A12))</f>
        <v/>
      </c>
      <c r="G12" s="27" t="str">
        <f aca="false">IF($A12="","",H23)</f>
        <v/>
      </c>
      <c r="H12" s="28" t="str">
        <f aca="false">IF($A12="","",SUMIFS(Työaikakirjanpito!$K$2:$K$71,Työaikakirjanpito!$B$2:$B$71,$A12))</f>
        <v/>
      </c>
      <c r="I12" s="26" t="str">
        <f aca="false">IF($A12="","",COUNTIFS(Työaikakirjanpito!$B$2:$B$71,$A12,Työaikakirjanpito!$M$2:$M$71,"&lt;"&amp;$D$5))</f>
        <v/>
      </c>
      <c r="J12" s="26" t="str">
        <f aca="false">IF($A12="","",COUNTIFS(Työaikakirjanpito!$B$2:$B$71,$A12,Työaikakirjanpito!$N$2:$N$71,""))</f>
        <v/>
      </c>
      <c r="K12" s="25"/>
      <c r="L12" s="25"/>
      <c r="M12" s="29"/>
    </row>
    <row r="13" customFormat="false" ht="15" hidden="false" customHeight="false" outlineLevel="0" collapsed="false">
      <c r="A13" s="25"/>
      <c r="B13" s="26" t="str">
        <f aca="false">IF($A13="","",COUNTIFS(Työaikakirjanpito!$B$2:$B$71,$A13,Työaikakirjanpito!$F$2:$F$71,"&gt;0"))</f>
        <v/>
      </c>
      <c r="C13" s="27" t="str">
        <f aca="false">IF($A13="","",SUMIFS(Työaikakirjanpito!$F$2:$F$71,Työaikakirjanpito!$B$2:$B$71,$A13))</f>
        <v/>
      </c>
      <c r="D13" s="28" t="str">
        <f aca="false">IF($A13="","",H34)</f>
        <v/>
      </c>
      <c r="E13" s="28" t="str">
        <f aca="false">IF($A13="","",SUMIFS(Työaikakirjanpito!$I$2:$I$71,Työaikakirjanpito!$B$2:$B$71,$A13))</f>
        <v/>
      </c>
      <c r="F13" s="28" t="str">
        <f aca="false">IF($A13="","",SUMIFS(Työaikakirjanpito!$J$2:$J$71,Työaikakirjanpito!$B$2:$B$71,$A13))</f>
        <v/>
      </c>
      <c r="G13" s="27" t="str">
        <f aca="false">IF($A13="","",H24)</f>
        <v/>
      </c>
      <c r="H13" s="28" t="str">
        <f aca="false">IF($A13="","",SUMIFS(Työaikakirjanpito!$K$2:$K$71,Työaikakirjanpito!$B$2:$B$71,$A13))</f>
        <v/>
      </c>
      <c r="I13" s="26" t="str">
        <f aca="false">IF($A13="","",COUNTIFS(Työaikakirjanpito!$B$2:$B$71,$A13,Työaikakirjanpito!$M$2:$M$71,"&lt;"&amp;$D$5))</f>
        <v/>
      </c>
      <c r="J13" s="26" t="str">
        <f aca="false">IF($A13="","",COUNTIFS(Työaikakirjanpito!$B$2:$B$71,$A13,Työaikakirjanpito!$N$2:$N$71,""))</f>
        <v/>
      </c>
      <c r="K13" s="25"/>
      <c r="L13" s="25"/>
      <c r="M13" s="29"/>
    </row>
    <row r="14" customFormat="false" ht="15" hidden="false" customHeight="false" outlineLevel="0" collapsed="false">
      <c r="A14" s="30" t="s">
        <v>58</v>
      </c>
      <c r="B14" s="31" t="n">
        <f aca="false">SUM(B9:B13)</f>
        <v>60</v>
      </c>
      <c r="C14" s="32" t="n">
        <f aca="false">SUM(C9:C13)</f>
        <v>449</v>
      </c>
      <c r="D14" s="32" t="n">
        <f aca="false">SUM(D9:D13)</f>
        <v>4</v>
      </c>
      <c r="E14" s="32" t="n">
        <f aca="false">SUM(E9:E13)</f>
        <v>2</v>
      </c>
      <c r="F14" s="32" t="n">
        <f aca="false">SUM(F9:F13)</f>
        <v>1</v>
      </c>
      <c r="G14" s="32" t="n">
        <f aca="false">SUM(G9:G13)</f>
        <v>6</v>
      </c>
      <c r="H14" s="32" t="n">
        <f aca="false">SUM(H9:H13)</f>
        <v>6</v>
      </c>
      <c r="I14" s="31" t="n">
        <f aca="false">SUM(I9:I13)</f>
        <v>1</v>
      </c>
      <c r="J14" s="31" t="n">
        <f aca="false">SUM(J9:J13)</f>
        <v>3</v>
      </c>
      <c r="K14" s="33"/>
      <c r="L14" s="33"/>
      <c r="M14" s="33"/>
    </row>
    <row r="15" customFormat="false" ht="15" hidden="false" customHeight="false" outlineLevel="0" collapsed="false">
      <c r="A15" s="34" t="s">
        <v>59</v>
      </c>
      <c r="C15" s="35" t="n">
        <f aca="false">SUMIF(Työaikakirjanpito!$B$2:$B$71,"?*",Työaikakirjanpito!$F$2:$F$71)</f>
        <v>449</v>
      </c>
      <c r="D15" s="36" t="str">
        <f aca="false">IF(ROUND(C15-C14,2)=0,"täsmää","EROTUS")</f>
        <v>täsmää</v>
      </c>
    </row>
    <row r="17" customFormat="false" ht="15" hidden="false" customHeight="false" outlineLevel="0" collapsed="false">
      <c r="A17" s="3" t="s">
        <v>60</v>
      </c>
    </row>
    <row r="18" customFormat="false" ht="30" hidden="false" customHeight="true" outlineLevel="0" collapsed="false">
      <c r="A18" s="1" t="s">
        <v>1</v>
      </c>
      <c r="B18" s="37" t="n">
        <f aca="false">WEEKNUM(B19,21)</f>
        <v>44</v>
      </c>
      <c r="C18" s="37" t="n">
        <f aca="false">WEEKNUM(C19,21)</f>
        <v>45</v>
      </c>
      <c r="D18" s="37" t="n">
        <f aca="false">WEEKNUM(D19,21)</f>
        <v>46</v>
      </c>
      <c r="E18" s="37" t="n">
        <f aca="false">WEEKNUM(E19,21)</f>
        <v>47</v>
      </c>
      <c r="F18" s="37" t="n">
        <f aca="false">WEEKNUM(F19,21)</f>
        <v>48</v>
      </c>
      <c r="G18" s="37" t="n">
        <f aca="false">WEEKNUM(G19,21)</f>
        <v>49</v>
      </c>
      <c r="H18" s="2" t="s">
        <v>61</v>
      </c>
    </row>
    <row r="19" customFormat="false" ht="15" hidden="false" customHeight="false" outlineLevel="0" collapsed="false">
      <c r="A19" s="1" t="s">
        <v>62</v>
      </c>
      <c r="B19" s="38" t="n">
        <f aca="false">$D$3-WEEKDAY($D$3,3)</f>
        <v>46321</v>
      </c>
      <c r="C19" s="38" t="n">
        <f aca="false">B19+7</f>
        <v>46328</v>
      </c>
      <c r="D19" s="38" t="n">
        <f aca="false">C19+7</f>
        <v>46335</v>
      </c>
      <c r="E19" s="38" t="n">
        <f aca="false">D19+7</f>
        <v>46342</v>
      </c>
      <c r="F19" s="38" t="n">
        <f aca="false">E19+7</f>
        <v>46349</v>
      </c>
      <c r="G19" s="38" t="n">
        <f aca="false">F19+7</f>
        <v>46356</v>
      </c>
      <c r="H19" s="2"/>
    </row>
    <row r="20" customFormat="false" ht="15" hidden="false" customHeight="false" outlineLevel="0" collapsed="false">
      <c r="A20" s="39" t="str">
        <f aca="false">IF(A9="","",A9)</f>
        <v>Aino Virtanen</v>
      </c>
      <c r="B20" s="28" t="n">
        <f aca="false">IF($A20="","",SUMIFS(Työaikakirjanpito!$F$2:$F$71,Työaikakirjanpito!$B$2:$B$71,$A20,Työaikakirjanpito!$A$2:$A$71,"&gt;="&amp;B$19,Työaikakirjanpito!$A$2:$A$71,"&lt;"&amp;B$19+7)-SUMIFS(Työaikakirjanpito!$I$2:$I$71,Työaikakirjanpito!$B$2:$B$71,$A20,Työaikakirjanpito!$A$2:$A$71,"&gt;="&amp;B$19,Työaikakirjanpito!$A$2:$A$71,"&lt;"&amp;B$19+7)-SUMIFS(Työaikakirjanpito!$J$2:$J$71,Työaikakirjanpito!$B$2:$B$71,$A20,Työaikakirjanpito!$A$2:$A$71,"&gt;="&amp;B$19,Työaikakirjanpito!$A$2:$A$71,"&lt;"&amp;B$19+7))</f>
        <v>0</v>
      </c>
      <c r="C20" s="28" t="n">
        <f aca="false">IF($A20="","",SUMIFS(Työaikakirjanpito!$F$2:$F$71,Työaikakirjanpito!$B$2:$B$71,$A20,Työaikakirjanpito!$A$2:$A$71,"&gt;="&amp;C$19,Työaikakirjanpito!$A$2:$A$71,"&lt;"&amp;C$19+7)-SUMIFS(Työaikakirjanpito!$I$2:$I$71,Työaikakirjanpito!$B$2:$B$71,$A20,Työaikakirjanpito!$A$2:$A$71,"&gt;="&amp;C$19,Työaikakirjanpito!$A$2:$A$71,"&lt;"&amp;C$19+7)-SUMIFS(Työaikakirjanpito!$J$2:$J$71,Työaikakirjanpito!$B$2:$B$71,$A20,Työaikakirjanpito!$A$2:$A$71,"&gt;="&amp;C$19,Työaikakirjanpito!$A$2:$A$71,"&lt;"&amp;C$19+7))</f>
        <v>40</v>
      </c>
      <c r="D20" s="28" t="n">
        <f aca="false">IF($A20="","",SUMIFS(Työaikakirjanpito!$F$2:$F$71,Työaikakirjanpito!$B$2:$B$71,$A20,Työaikakirjanpito!$A$2:$A$71,"&gt;="&amp;D$19,Työaikakirjanpito!$A$2:$A$71,"&lt;"&amp;D$19+7)-SUMIFS(Työaikakirjanpito!$I$2:$I$71,Työaikakirjanpito!$B$2:$B$71,$A20,Työaikakirjanpito!$A$2:$A$71,"&gt;="&amp;D$19,Työaikakirjanpito!$A$2:$A$71,"&lt;"&amp;D$19+7)-SUMIFS(Työaikakirjanpito!$J$2:$J$71,Työaikakirjanpito!$B$2:$B$71,$A20,Työaikakirjanpito!$A$2:$A$71,"&gt;="&amp;D$19,Työaikakirjanpito!$A$2:$A$71,"&lt;"&amp;D$19+7))</f>
        <v>40</v>
      </c>
      <c r="E20" s="28" t="n">
        <f aca="false">IF($A20="","",SUMIFS(Työaikakirjanpito!$F$2:$F$71,Työaikakirjanpito!$B$2:$B$71,$A20,Työaikakirjanpito!$A$2:$A$71,"&gt;="&amp;E$19,Työaikakirjanpito!$A$2:$A$71,"&lt;"&amp;E$19+7)-SUMIFS(Työaikakirjanpito!$I$2:$I$71,Työaikakirjanpito!$B$2:$B$71,$A20,Työaikakirjanpito!$A$2:$A$71,"&gt;="&amp;E$19,Työaikakirjanpito!$A$2:$A$71,"&lt;"&amp;E$19+7)-SUMIFS(Työaikakirjanpito!$J$2:$J$71,Työaikakirjanpito!$B$2:$B$71,$A20,Työaikakirjanpito!$A$2:$A$71,"&gt;="&amp;E$19,Työaikakirjanpito!$A$2:$A$71,"&lt;"&amp;E$19+7))</f>
        <v>40</v>
      </c>
      <c r="F20" s="28" t="n">
        <f aca="false">IF($A20="","",SUMIFS(Työaikakirjanpito!$F$2:$F$71,Työaikakirjanpito!$B$2:$B$71,$A20,Työaikakirjanpito!$A$2:$A$71,"&gt;="&amp;F$19,Työaikakirjanpito!$A$2:$A$71,"&lt;"&amp;F$19+7)-SUMIFS(Työaikakirjanpito!$I$2:$I$71,Työaikakirjanpito!$B$2:$B$71,$A20,Työaikakirjanpito!$A$2:$A$71,"&gt;="&amp;F$19,Työaikakirjanpito!$A$2:$A$71,"&lt;"&amp;F$19+7)-SUMIFS(Työaikakirjanpito!$J$2:$J$71,Työaikakirjanpito!$B$2:$B$71,$A20,Työaikakirjanpito!$A$2:$A$71,"&gt;="&amp;F$19,Työaikakirjanpito!$A$2:$A$71,"&lt;"&amp;F$19+7))</f>
        <v>40</v>
      </c>
      <c r="G20" s="28" t="n">
        <f aca="false">IF($A20="","",SUMIFS(Työaikakirjanpito!$F$2:$F$71,Työaikakirjanpito!$B$2:$B$71,$A20,Työaikakirjanpito!$A$2:$A$71,"&gt;="&amp;G$19,Työaikakirjanpito!$A$2:$A$71,"&lt;"&amp;G$19+7)-SUMIFS(Työaikakirjanpito!$I$2:$I$71,Työaikakirjanpito!$B$2:$B$71,$A20,Työaikakirjanpito!$A$2:$A$71,"&gt;="&amp;G$19,Työaikakirjanpito!$A$2:$A$71,"&lt;"&amp;G$19+7)-SUMIFS(Työaikakirjanpito!$J$2:$J$71,Työaikakirjanpito!$B$2:$B$71,$A20,Työaikakirjanpito!$A$2:$A$71,"&gt;="&amp;G$19,Työaikakirjanpito!$A$2:$A$71,"&lt;"&amp;G$19+7))</f>
        <v>8</v>
      </c>
      <c r="H20" s="27" t="n">
        <f aca="false">IF($A20="","",SUMPRODUCT((B20:G20&gt;$D$4)*(B20:G20-$D$4)))</f>
        <v>0</v>
      </c>
    </row>
    <row r="21" customFormat="false" ht="15" hidden="false" customHeight="false" outlineLevel="0" collapsed="false">
      <c r="A21" s="39" t="str">
        <f aca="false">IF(A10="","",A10)</f>
        <v>Mikko Laine</v>
      </c>
      <c r="B21" s="28" t="n">
        <f aca="false">IF($A21="","",SUMIFS(Työaikakirjanpito!$F$2:$F$71,Työaikakirjanpito!$B$2:$B$71,$A21,Työaikakirjanpito!$A$2:$A$71,"&gt;="&amp;B$19,Työaikakirjanpito!$A$2:$A$71,"&lt;"&amp;B$19+7)-SUMIFS(Työaikakirjanpito!$I$2:$I$71,Työaikakirjanpito!$B$2:$B$71,$A21,Työaikakirjanpito!$A$2:$A$71,"&gt;="&amp;B$19,Työaikakirjanpito!$A$2:$A$71,"&lt;"&amp;B$19+7)-SUMIFS(Työaikakirjanpito!$J$2:$J$71,Työaikakirjanpito!$B$2:$B$71,$A21,Työaikakirjanpito!$A$2:$A$71,"&gt;="&amp;B$19,Työaikakirjanpito!$A$2:$A$71,"&lt;"&amp;B$19+7))</f>
        <v>0</v>
      </c>
      <c r="C21" s="28" t="n">
        <f aca="false">IF($A21="","",SUMIFS(Työaikakirjanpito!$F$2:$F$71,Työaikakirjanpito!$B$2:$B$71,$A21,Työaikakirjanpito!$A$2:$A$71,"&gt;="&amp;C$19,Työaikakirjanpito!$A$2:$A$71,"&lt;"&amp;C$19+7)-SUMIFS(Työaikakirjanpito!$I$2:$I$71,Työaikakirjanpito!$B$2:$B$71,$A21,Työaikakirjanpito!$A$2:$A$71,"&gt;="&amp;C$19,Työaikakirjanpito!$A$2:$A$71,"&lt;"&amp;C$19+7)-SUMIFS(Työaikakirjanpito!$J$2:$J$71,Työaikakirjanpito!$B$2:$B$71,$A21,Työaikakirjanpito!$A$2:$A$71,"&gt;="&amp;C$19,Työaikakirjanpito!$A$2:$A$71,"&lt;"&amp;C$19+7))</f>
        <v>40</v>
      </c>
      <c r="D21" s="28" t="n">
        <f aca="false">IF($A21="","",SUMIFS(Työaikakirjanpito!$F$2:$F$71,Työaikakirjanpito!$B$2:$B$71,$A21,Työaikakirjanpito!$A$2:$A$71,"&gt;="&amp;D$19,Työaikakirjanpito!$A$2:$A$71,"&lt;"&amp;D$19+7)-SUMIFS(Työaikakirjanpito!$I$2:$I$71,Työaikakirjanpito!$B$2:$B$71,$A21,Työaikakirjanpito!$A$2:$A$71,"&gt;="&amp;D$19,Työaikakirjanpito!$A$2:$A$71,"&lt;"&amp;D$19+7)-SUMIFS(Työaikakirjanpito!$J$2:$J$71,Työaikakirjanpito!$B$2:$B$71,$A21,Työaikakirjanpito!$A$2:$A$71,"&gt;="&amp;D$19,Työaikakirjanpito!$A$2:$A$71,"&lt;"&amp;D$19+7))</f>
        <v>46</v>
      </c>
      <c r="E21" s="28" t="n">
        <f aca="false">IF($A21="","",SUMIFS(Työaikakirjanpito!$F$2:$F$71,Työaikakirjanpito!$B$2:$B$71,$A21,Työaikakirjanpito!$A$2:$A$71,"&gt;="&amp;E$19,Työaikakirjanpito!$A$2:$A$71,"&lt;"&amp;E$19+7)-SUMIFS(Työaikakirjanpito!$I$2:$I$71,Työaikakirjanpito!$B$2:$B$71,$A21,Työaikakirjanpito!$A$2:$A$71,"&gt;="&amp;E$19,Työaikakirjanpito!$A$2:$A$71,"&lt;"&amp;E$19+7)-SUMIFS(Työaikakirjanpito!$J$2:$J$71,Työaikakirjanpito!$B$2:$B$71,$A21,Työaikakirjanpito!$A$2:$A$71,"&gt;="&amp;E$19,Työaikakirjanpito!$A$2:$A$71,"&lt;"&amp;E$19+7))</f>
        <v>38</v>
      </c>
      <c r="F21" s="28" t="n">
        <f aca="false">IF($A21="","",SUMIFS(Työaikakirjanpito!$F$2:$F$71,Työaikakirjanpito!$B$2:$B$71,$A21,Työaikakirjanpito!$A$2:$A$71,"&gt;="&amp;F$19,Työaikakirjanpito!$A$2:$A$71,"&lt;"&amp;F$19+7)-SUMIFS(Työaikakirjanpito!$I$2:$I$71,Työaikakirjanpito!$B$2:$B$71,$A21,Työaikakirjanpito!$A$2:$A$71,"&gt;="&amp;F$19,Työaikakirjanpito!$A$2:$A$71,"&lt;"&amp;F$19+7)-SUMIFS(Työaikakirjanpito!$J$2:$J$71,Työaikakirjanpito!$B$2:$B$71,$A21,Työaikakirjanpito!$A$2:$A$71,"&gt;="&amp;F$19,Työaikakirjanpito!$A$2:$A$71,"&lt;"&amp;F$19+7))</f>
        <v>40</v>
      </c>
      <c r="G21" s="28" t="n">
        <f aca="false">IF($A21="","",SUMIFS(Työaikakirjanpito!$F$2:$F$71,Työaikakirjanpito!$B$2:$B$71,$A21,Työaikakirjanpito!$A$2:$A$71,"&gt;="&amp;G$19,Työaikakirjanpito!$A$2:$A$71,"&lt;"&amp;G$19+7)-SUMIFS(Työaikakirjanpito!$I$2:$I$71,Työaikakirjanpito!$B$2:$B$71,$A21,Työaikakirjanpito!$A$2:$A$71,"&gt;="&amp;G$19,Työaikakirjanpito!$A$2:$A$71,"&lt;"&amp;G$19+7)-SUMIFS(Työaikakirjanpito!$J$2:$J$71,Työaikakirjanpito!$B$2:$B$71,$A21,Työaikakirjanpito!$A$2:$A$71,"&gt;="&amp;G$19,Työaikakirjanpito!$A$2:$A$71,"&lt;"&amp;G$19+7))</f>
        <v>8</v>
      </c>
      <c r="H21" s="27" t="n">
        <f aca="false">IF($A21="","",SUMPRODUCT((B21:G21&gt;$D$4)*(B21:G21-$D$4)))</f>
        <v>6</v>
      </c>
    </row>
    <row r="22" customFormat="false" ht="15" hidden="false" customHeight="false" outlineLevel="0" collapsed="false">
      <c r="A22" s="39" t="str">
        <f aca="false">IF(A11="","",A11)</f>
        <v>Liisa Korhonen</v>
      </c>
      <c r="B22" s="28" t="n">
        <f aca="false">IF($A22="","",SUMIFS(Työaikakirjanpito!$F$2:$F$71,Työaikakirjanpito!$B$2:$B$71,$A22,Työaikakirjanpito!$A$2:$A$71,"&gt;="&amp;B$19,Työaikakirjanpito!$A$2:$A$71,"&lt;"&amp;B$19+7)-SUMIFS(Työaikakirjanpito!$I$2:$I$71,Työaikakirjanpito!$B$2:$B$71,$A22,Työaikakirjanpito!$A$2:$A$71,"&gt;="&amp;B$19,Työaikakirjanpito!$A$2:$A$71,"&lt;"&amp;B$19+7)-SUMIFS(Työaikakirjanpito!$J$2:$J$71,Työaikakirjanpito!$B$2:$B$71,$A22,Työaikakirjanpito!$A$2:$A$71,"&gt;="&amp;B$19,Työaikakirjanpito!$A$2:$A$71,"&lt;"&amp;B$19+7))</f>
        <v>0</v>
      </c>
      <c r="C22" s="28" t="n">
        <f aca="false">IF($A22="","",SUMIFS(Työaikakirjanpito!$F$2:$F$71,Työaikakirjanpito!$B$2:$B$71,$A22,Työaikakirjanpito!$A$2:$A$71,"&gt;="&amp;C$19,Työaikakirjanpito!$A$2:$A$71,"&lt;"&amp;C$19+7)-SUMIFS(Työaikakirjanpito!$I$2:$I$71,Työaikakirjanpito!$B$2:$B$71,$A22,Työaikakirjanpito!$A$2:$A$71,"&gt;="&amp;C$19,Työaikakirjanpito!$A$2:$A$71,"&lt;"&amp;C$19+7)-SUMIFS(Työaikakirjanpito!$J$2:$J$71,Työaikakirjanpito!$B$2:$B$71,$A22,Työaikakirjanpito!$A$2:$A$71,"&gt;="&amp;C$19,Työaikakirjanpito!$A$2:$A$71,"&lt;"&amp;C$19+7))</f>
        <v>24</v>
      </c>
      <c r="D22" s="28" t="n">
        <f aca="false">IF($A22="","",SUMIFS(Työaikakirjanpito!$F$2:$F$71,Työaikakirjanpito!$B$2:$B$71,$A22,Työaikakirjanpito!$A$2:$A$71,"&gt;="&amp;D$19,Työaikakirjanpito!$A$2:$A$71,"&lt;"&amp;D$19+7)-SUMIFS(Työaikakirjanpito!$I$2:$I$71,Työaikakirjanpito!$B$2:$B$71,$A22,Työaikakirjanpito!$A$2:$A$71,"&gt;="&amp;D$19,Työaikakirjanpito!$A$2:$A$71,"&lt;"&amp;D$19+7)-SUMIFS(Työaikakirjanpito!$J$2:$J$71,Työaikakirjanpito!$B$2:$B$71,$A22,Työaikakirjanpito!$A$2:$A$71,"&gt;="&amp;D$19,Työaikakirjanpito!$A$2:$A$71,"&lt;"&amp;D$19+7))</f>
        <v>26</v>
      </c>
      <c r="E22" s="28" t="n">
        <f aca="false">IF($A22="","",SUMIFS(Työaikakirjanpito!$F$2:$F$71,Työaikakirjanpito!$B$2:$B$71,$A22,Työaikakirjanpito!$A$2:$A$71,"&gt;="&amp;E$19,Työaikakirjanpito!$A$2:$A$71,"&lt;"&amp;E$19+7)-SUMIFS(Työaikakirjanpito!$I$2:$I$71,Työaikakirjanpito!$B$2:$B$71,$A22,Työaikakirjanpito!$A$2:$A$71,"&gt;="&amp;E$19,Työaikakirjanpito!$A$2:$A$71,"&lt;"&amp;E$19+7)-SUMIFS(Työaikakirjanpito!$J$2:$J$71,Työaikakirjanpito!$B$2:$B$71,$A22,Työaikakirjanpito!$A$2:$A$71,"&gt;="&amp;E$19,Työaikakirjanpito!$A$2:$A$71,"&lt;"&amp;E$19+7))</f>
        <v>26</v>
      </c>
      <c r="F22" s="28" t="n">
        <f aca="false">IF($A22="","",SUMIFS(Työaikakirjanpito!$F$2:$F$71,Työaikakirjanpito!$B$2:$B$71,$A22,Työaikakirjanpito!$A$2:$A$71,"&gt;="&amp;F$19,Työaikakirjanpito!$A$2:$A$71,"&lt;"&amp;F$19+7)-SUMIFS(Työaikakirjanpito!$I$2:$I$71,Työaikakirjanpito!$B$2:$B$71,$A22,Työaikakirjanpito!$A$2:$A$71,"&gt;="&amp;F$19,Työaikakirjanpito!$A$2:$A$71,"&lt;"&amp;F$19+7)-SUMIFS(Työaikakirjanpito!$J$2:$J$71,Työaikakirjanpito!$B$2:$B$71,$A22,Työaikakirjanpito!$A$2:$A$71,"&gt;="&amp;F$19,Työaikakirjanpito!$A$2:$A$71,"&lt;"&amp;F$19+7))</f>
        <v>24</v>
      </c>
      <c r="G22" s="28" t="n">
        <f aca="false">IF($A22="","",SUMIFS(Työaikakirjanpito!$F$2:$F$71,Työaikakirjanpito!$B$2:$B$71,$A22,Työaikakirjanpito!$A$2:$A$71,"&gt;="&amp;G$19,Työaikakirjanpito!$A$2:$A$71,"&lt;"&amp;G$19+7)-SUMIFS(Työaikakirjanpito!$I$2:$I$71,Työaikakirjanpito!$B$2:$B$71,$A22,Työaikakirjanpito!$A$2:$A$71,"&gt;="&amp;G$19,Työaikakirjanpito!$A$2:$A$71,"&lt;"&amp;G$19+7)-SUMIFS(Työaikakirjanpito!$J$2:$J$71,Työaikakirjanpito!$B$2:$B$71,$A22,Työaikakirjanpito!$A$2:$A$71,"&gt;="&amp;G$19,Työaikakirjanpito!$A$2:$A$71,"&lt;"&amp;G$19+7))</f>
        <v>6</v>
      </c>
      <c r="H22" s="27" t="n">
        <f aca="false">IF($A22="","",SUMPRODUCT((B22:G22&gt;$D$4)*(B22:G22-$D$4)))</f>
        <v>0</v>
      </c>
    </row>
    <row r="23" customFormat="false" ht="15" hidden="false" customHeight="false" outlineLevel="0" collapsed="false">
      <c r="A23" s="39" t="str">
        <f aca="false">IF(A12="","",A12)</f>
        <v/>
      </c>
      <c r="B23" s="28" t="str">
        <f aca="false">IF($A23="","",SUMIFS(Työaikakirjanpito!$F$2:$F$71,Työaikakirjanpito!$B$2:$B$71,$A23,Työaikakirjanpito!$A$2:$A$71,"&gt;="&amp;B$19,Työaikakirjanpito!$A$2:$A$71,"&lt;"&amp;B$19+7)-SUMIFS(Työaikakirjanpito!$I$2:$I$71,Työaikakirjanpito!$B$2:$B$71,$A23,Työaikakirjanpito!$A$2:$A$71,"&gt;="&amp;B$19,Työaikakirjanpito!$A$2:$A$71,"&lt;"&amp;B$19+7)-SUMIFS(Työaikakirjanpito!$J$2:$J$71,Työaikakirjanpito!$B$2:$B$71,$A23,Työaikakirjanpito!$A$2:$A$71,"&gt;="&amp;B$19,Työaikakirjanpito!$A$2:$A$71,"&lt;"&amp;B$19+7))</f>
        <v/>
      </c>
      <c r="C23" s="28" t="str">
        <f aca="false">IF($A23="","",SUMIFS(Työaikakirjanpito!$F$2:$F$71,Työaikakirjanpito!$B$2:$B$71,$A23,Työaikakirjanpito!$A$2:$A$71,"&gt;="&amp;C$19,Työaikakirjanpito!$A$2:$A$71,"&lt;"&amp;C$19+7)-SUMIFS(Työaikakirjanpito!$I$2:$I$71,Työaikakirjanpito!$B$2:$B$71,$A23,Työaikakirjanpito!$A$2:$A$71,"&gt;="&amp;C$19,Työaikakirjanpito!$A$2:$A$71,"&lt;"&amp;C$19+7)-SUMIFS(Työaikakirjanpito!$J$2:$J$71,Työaikakirjanpito!$B$2:$B$71,$A23,Työaikakirjanpito!$A$2:$A$71,"&gt;="&amp;C$19,Työaikakirjanpito!$A$2:$A$71,"&lt;"&amp;C$19+7))</f>
        <v/>
      </c>
      <c r="D23" s="28" t="str">
        <f aca="false">IF($A23="","",SUMIFS(Työaikakirjanpito!$F$2:$F$71,Työaikakirjanpito!$B$2:$B$71,$A23,Työaikakirjanpito!$A$2:$A$71,"&gt;="&amp;D$19,Työaikakirjanpito!$A$2:$A$71,"&lt;"&amp;D$19+7)-SUMIFS(Työaikakirjanpito!$I$2:$I$71,Työaikakirjanpito!$B$2:$B$71,$A23,Työaikakirjanpito!$A$2:$A$71,"&gt;="&amp;D$19,Työaikakirjanpito!$A$2:$A$71,"&lt;"&amp;D$19+7)-SUMIFS(Työaikakirjanpito!$J$2:$J$71,Työaikakirjanpito!$B$2:$B$71,$A23,Työaikakirjanpito!$A$2:$A$71,"&gt;="&amp;D$19,Työaikakirjanpito!$A$2:$A$71,"&lt;"&amp;D$19+7))</f>
        <v/>
      </c>
      <c r="E23" s="28" t="str">
        <f aca="false">IF($A23="","",SUMIFS(Työaikakirjanpito!$F$2:$F$71,Työaikakirjanpito!$B$2:$B$71,$A23,Työaikakirjanpito!$A$2:$A$71,"&gt;="&amp;E$19,Työaikakirjanpito!$A$2:$A$71,"&lt;"&amp;E$19+7)-SUMIFS(Työaikakirjanpito!$I$2:$I$71,Työaikakirjanpito!$B$2:$B$71,$A23,Työaikakirjanpito!$A$2:$A$71,"&gt;="&amp;E$19,Työaikakirjanpito!$A$2:$A$71,"&lt;"&amp;E$19+7)-SUMIFS(Työaikakirjanpito!$J$2:$J$71,Työaikakirjanpito!$B$2:$B$71,$A23,Työaikakirjanpito!$A$2:$A$71,"&gt;="&amp;E$19,Työaikakirjanpito!$A$2:$A$71,"&lt;"&amp;E$19+7))</f>
        <v/>
      </c>
      <c r="F23" s="28" t="str">
        <f aca="false">IF($A23="","",SUMIFS(Työaikakirjanpito!$F$2:$F$71,Työaikakirjanpito!$B$2:$B$71,$A23,Työaikakirjanpito!$A$2:$A$71,"&gt;="&amp;F$19,Työaikakirjanpito!$A$2:$A$71,"&lt;"&amp;F$19+7)-SUMIFS(Työaikakirjanpito!$I$2:$I$71,Työaikakirjanpito!$B$2:$B$71,$A23,Työaikakirjanpito!$A$2:$A$71,"&gt;="&amp;F$19,Työaikakirjanpito!$A$2:$A$71,"&lt;"&amp;F$19+7)-SUMIFS(Työaikakirjanpito!$J$2:$J$71,Työaikakirjanpito!$B$2:$B$71,$A23,Työaikakirjanpito!$A$2:$A$71,"&gt;="&amp;F$19,Työaikakirjanpito!$A$2:$A$71,"&lt;"&amp;F$19+7))</f>
        <v/>
      </c>
      <c r="G23" s="28" t="str">
        <f aca="false">IF($A23="","",SUMIFS(Työaikakirjanpito!$F$2:$F$71,Työaikakirjanpito!$B$2:$B$71,$A23,Työaikakirjanpito!$A$2:$A$71,"&gt;="&amp;G$19,Työaikakirjanpito!$A$2:$A$71,"&lt;"&amp;G$19+7)-SUMIFS(Työaikakirjanpito!$I$2:$I$71,Työaikakirjanpito!$B$2:$B$71,$A23,Työaikakirjanpito!$A$2:$A$71,"&gt;="&amp;G$19,Työaikakirjanpito!$A$2:$A$71,"&lt;"&amp;G$19+7)-SUMIFS(Työaikakirjanpito!$J$2:$J$71,Työaikakirjanpito!$B$2:$B$71,$A23,Työaikakirjanpito!$A$2:$A$71,"&gt;="&amp;G$19,Työaikakirjanpito!$A$2:$A$71,"&lt;"&amp;G$19+7))</f>
        <v/>
      </c>
      <c r="H23" s="27" t="str">
        <f aca="false">IF($A23="","",SUMPRODUCT((B23:G23&gt;$D$4)*(B23:G23-$D$4)))</f>
        <v/>
      </c>
    </row>
    <row r="24" customFormat="false" ht="15" hidden="false" customHeight="false" outlineLevel="0" collapsed="false">
      <c r="A24" s="39" t="str">
        <f aca="false">IF(A13="","",A13)</f>
        <v/>
      </c>
      <c r="B24" s="28" t="str">
        <f aca="false">IF($A24="","",SUMIFS(Työaikakirjanpito!$F$2:$F$71,Työaikakirjanpito!$B$2:$B$71,$A24,Työaikakirjanpito!$A$2:$A$71,"&gt;="&amp;B$19,Työaikakirjanpito!$A$2:$A$71,"&lt;"&amp;B$19+7)-SUMIFS(Työaikakirjanpito!$I$2:$I$71,Työaikakirjanpito!$B$2:$B$71,$A24,Työaikakirjanpito!$A$2:$A$71,"&gt;="&amp;B$19,Työaikakirjanpito!$A$2:$A$71,"&lt;"&amp;B$19+7)-SUMIFS(Työaikakirjanpito!$J$2:$J$71,Työaikakirjanpito!$B$2:$B$71,$A24,Työaikakirjanpito!$A$2:$A$71,"&gt;="&amp;B$19,Työaikakirjanpito!$A$2:$A$71,"&lt;"&amp;B$19+7))</f>
        <v/>
      </c>
      <c r="C24" s="28" t="str">
        <f aca="false">IF($A24="","",SUMIFS(Työaikakirjanpito!$F$2:$F$71,Työaikakirjanpito!$B$2:$B$71,$A24,Työaikakirjanpito!$A$2:$A$71,"&gt;="&amp;C$19,Työaikakirjanpito!$A$2:$A$71,"&lt;"&amp;C$19+7)-SUMIFS(Työaikakirjanpito!$I$2:$I$71,Työaikakirjanpito!$B$2:$B$71,$A24,Työaikakirjanpito!$A$2:$A$71,"&gt;="&amp;C$19,Työaikakirjanpito!$A$2:$A$71,"&lt;"&amp;C$19+7)-SUMIFS(Työaikakirjanpito!$J$2:$J$71,Työaikakirjanpito!$B$2:$B$71,$A24,Työaikakirjanpito!$A$2:$A$71,"&gt;="&amp;C$19,Työaikakirjanpito!$A$2:$A$71,"&lt;"&amp;C$19+7))</f>
        <v/>
      </c>
      <c r="D24" s="28" t="str">
        <f aca="false">IF($A24="","",SUMIFS(Työaikakirjanpito!$F$2:$F$71,Työaikakirjanpito!$B$2:$B$71,$A24,Työaikakirjanpito!$A$2:$A$71,"&gt;="&amp;D$19,Työaikakirjanpito!$A$2:$A$71,"&lt;"&amp;D$19+7)-SUMIFS(Työaikakirjanpito!$I$2:$I$71,Työaikakirjanpito!$B$2:$B$71,$A24,Työaikakirjanpito!$A$2:$A$71,"&gt;="&amp;D$19,Työaikakirjanpito!$A$2:$A$71,"&lt;"&amp;D$19+7)-SUMIFS(Työaikakirjanpito!$J$2:$J$71,Työaikakirjanpito!$B$2:$B$71,$A24,Työaikakirjanpito!$A$2:$A$71,"&gt;="&amp;D$19,Työaikakirjanpito!$A$2:$A$71,"&lt;"&amp;D$19+7))</f>
        <v/>
      </c>
      <c r="E24" s="28" t="str">
        <f aca="false">IF($A24="","",SUMIFS(Työaikakirjanpito!$F$2:$F$71,Työaikakirjanpito!$B$2:$B$71,$A24,Työaikakirjanpito!$A$2:$A$71,"&gt;="&amp;E$19,Työaikakirjanpito!$A$2:$A$71,"&lt;"&amp;E$19+7)-SUMIFS(Työaikakirjanpito!$I$2:$I$71,Työaikakirjanpito!$B$2:$B$71,$A24,Työaikakirjanpito!$A$2:$A$71,"&gt;="&amp;E$19,Työaikakirjanpito!$A$2:$A$71,"&lt;"&amp;E$19+7)-SUMIFS(Työaikakirjanpito!$J$2:$J$71,Työaikakirjanpito!$B$2:$B$71,$A24,Työaikakirjanpito!$A$2:$A$71,"&gt;="&amp;E$19,Työaikakirjanpito!$A$2:$A$71,"&lt;"&amp;E$19+7))</f>
        <v/>
      </c>
      <c r="F24" s="28" t="str">
        <f aca="false">IF($A24="","",SUMIFS(Työaikakirjanpito!$F$2:$F$71,Työaikakirjanpito!$B$2:$B$71,$A24,Työaikakirjanpito!$A$2:$A$71,"&gt;="&amp;F$19,Työaikakirjanpito!$A$2:$A$71,"&lt;"&amp;F$19+7)-SUMIFS(Työaikakirjanpito!$I$2:$I$71,Työaikakirjanpito!$B$2:$B$71,$A24,Työaikakirjanpito!$A$2:$A$71,"&gt;="&amp;F$19,Työaikakirjanpito!$A$2:$A$71,"&lt;"&amp;F$19+7)-SUMIFS(Työaikakirjanpito!$J$2:$J$71,Työaikakirjanpito!$B$2:$B$71,$A24,Työaikakirjanpito!$A$2:$A$71,"&gt;="&amp;F$19,Työaikakirjanpito!$A$2:$A$71,"&lt;"&amp;F$19+7))</f>
        <v/>
      </c>
      <c r="G24" s="28" t="str">
        <f aca="false">IF($A24="","",SUMIFS(Työaikakirjanpito!$F$2:$F$71,Työaikakirjanpito!$B$2:$B$71,$A24,Työaikakirjanpito!$A$2:$A$71,"&gt;="&amp;G$19,Työaikakirjanpito!$A$2:$A$71,"&lt;"&amp;G$19+7)-SUMIFS(Työaikakirjanpito!$I$2:$I$71,Työaikakirjanpito!$B$2:$B$71,$A24,Työaikakirjanpito!$A$2:$A$71,"&gt;="&amp;G$19,Työaikakirjanpito!$A$2:$A$71,"&lt;"&amp;G$19+7)-SUMIFS(Työaikakirjanpito!$J$2:$J$71,Työaikakirjanpito!$B$2:$B$71,$A24,Työaikakirjanpito!$A$2:$A$71,"&gt;="&amp;G$19,Työaikakirjanpito!$A$2:$A$71,"&lt;"&amp;G$19+7))</f>
        <v/>
      </c>
      <c r="H24" s="27" t="str">
        <f aca="false">IF($A24="","",SUMPRODUCT((B24:G24&gt;$D$4)*(B24:G24-$D$4)))</f>
        <v/>
      </c>
    </row>
    <row r="27" customFormat="false" ht="15" hidden="false" customHeight="false" outlineLevel="0" collapsed="false">
      <c r="A27" s="3" t="s">
        <v>63</v>
      </c>
    </row>
    <row r="28" customFormat="false" ht="30" hidden="false" customHeight="true" outlineLevel="0" collapsed="false">
      <c r="A28" s="1" t="s">
        <v>1</v>
      </c>
      <c r="B28" s="37" t="n">
        <f aca="false">WEEKNUM(B29,21)</f>
        <v>44</v>
      </c>
      <c r="C28" s="37" t="n">
        <f aca="false">WEEKNUM(C29,21)</f>
        <v>45</v>
      </c>
      <c r="D28" s="37" t="n">
        <f aca="false">WEEKNUM(D29,21)</f>
        <v>46</v>
      </c>
      <c r="E28" s="37" t="n">
        <f aca="false">WEEKNUM(E29,21)</f>
        <v>47</v>
      </c>
      <c r="F28" s="37" t="n">
        <f aca="false">WEEKNUM(F29,21)</f>
        <v>48</v>
      </c>
      <c r="G28" s="37" t="n">
        <f aca="false">WEEKNUM(G29,21)</f>
        <v>49</v>
      </c>
      <c r="H28" s="2" t="s">
        <v>64</v>
      </c>
    </row>
    <row r="29" customFormat="false" ht="15" hidden="false" customHeight="false" outlineLevel="0" collapsed="false">
      <c r="A29" s="1" t="s">
        <v>62</v>
      </c>
      <c r="B29" s="38" t="n">
        <f aca="false">$D$3-WEEKDAY($D$3,3)</f>
        <v>46321</v>
      </c>
      <c r="C29" s="38" t="n">
        <f aca="false">B29+7</f>
        <v>46328</v>
      </c>
      <c r="D29" s="38" t="n">
        <f aca="false">C29+7</f>
        <v>46335</v>
      </c>
      <c r="E29" s="38" t="n">
        <f aca="false">D29+7</f>
        <v>46342</v>
      </c>
      <c r="F29" s="38" t="n">
        <f aca="false">E29+7</f>
        <v>46349</v>
      </c>
      <c r="G29" s="38" t="n">
        <f aca="false">F29+7</f>
        <v>46356</v>
      </c>
      <c r="H29" s="2"/>
    </row>
    <row r="30" customFormat="false" ht="15" hidden="false" customHeight="false" outlineLevel="0" collapsed="false">
      <c r="A30" s="39" t="str">
        <f aca="false">IF(A9="","",A9)</f>
        <v>Aino Virtanen</v>
      </c>
      <c r="B30" s="28" t="n">
        <f aca="false">IF($A30="","",SUMIFS(Työaikakirjanpito!$H$2:$H$71,Työaikakirjanpito!$B$2:$B$71,$A30,Työaikakirjanpito!$A$2:$A$71,"&gt;="&amp;B$29,Työaikakirjanpito!$A$2:$A$71,"&lt;"&amp;B$29+7))</f>
        <v>0</v>
      </c>
      <c r="C30" s="28" t="n">
        <f aca="false">IF($A30="","",SUMIFS(Työaikakirjanpito!$H$2:$H$71,Työaikakirjanpito!$B$2:$B$71,$A30,Työaikakirjanpito!$A$2:$A$71,"&gt;="&amp;C$29,Työaikakirjanpito!$A$2:$A$71,"&lt;"&amp;C$29+7))</f>
        <v>0</v>
      </c>
      <c r="D30" s="28" t="n">
        <f aca="false">IF($A30="","",SUMIFS(Työaikakirjanpito!$H$2:$H$71,Työaikakirjanpito!$B$2:$B$71,$A30,Työaikakirjanpito!$A$2:$A$71,"&gt;="&amp;D$29,Työaikakirjanpito!$A$2:$A$71,"&lt;"&amp;D$29+7))</f>
        <v>0</v>
      </c>
      <c r="E30" s="28" t="n">
        <f aca="false">IF($A30="","",SUMIFS(Työaikakirjanpito!$H$2:$H$71,Työaikakirjanpito!$B$2:$B$71,$A30,Työaikakirjanpito!$A$2:$A$71,"&gt;="&amp;E$29,Työaikakirjanpito!$A$2:$A$71,"&lt;"&amp;E$29+7))</f>
        <v>0</v>
      </c>
      <c r="F30" s="28" t="n">
        <f aca="false">IF($A30="","",SUMIFS(Työaikakirjanpito!$H$2:$H$71,Työaikakirjanpito!$B$2:$B$71,$A30,Työaikakirjanpito!$A$2:$A$71,"&gt;="&amp;F$29,Työaikakirjanpito!$A$2:$A$71,"&lt;"&amp;F$29+7))</f>
        <v>0</v>
      </c>
      <c r="G30" s="28" t="n">
        <f aca="false">IF($A30="","",SUMIFS(Työaikakirjanpito!$H$2:$H$71,Työaikakirjanpito!$B$2:$B$71,$A30,Työaikakirjanpito!$A$2:$A$71,"&gt;="&amp;G$29,Työaikakirjanpito!$A$2:$A$71,"&lt;"&amp;G$29+7))</f>
        <v>0</v>
      </c>
      <c r="H30" s="27" t="n">
        <f aca="false">IF($A30="","",SUMPRODUCT(((B30:G30-((B20:G20&gt;$D$4)*(B20:G20-$D$4)))&gt;0)*(B30:G30-((B20:G20&gt;$D$4)*(B20:G20-$D$4)))))</f>
        <v>0</v>
      </c>
    </row>
    <row r="31" customFormat="false" ht="15" hidden="false" customHeight="false" outlineLevel="0" collapsed="false">
      <c r="A31" s="39" t="str">
        <f aca="false">IF(A10="","",A10)</f>
        <v>Mikko Laine</v>
      </c>
      <c r="B31" s="28" t="n">
        <f aca="false">IF($A31="","",SUMIFS(Työaikakirjanpito!$H$2:$H$71,Työaikakirjanpito!$B$2:$B$71,$A31,Työaikakirjanpito!$A$2:$A$71,"&gt;="&amp;B$29,Työaikakirjanpito!$A$2:$A$71,"&lt;"&amp;B$29+7))</f>
        <v>0</v>
      </c>
      <c r="C31" s="28" t="n">
        <f aca="false">IF($A31="","",SUMIFS(Työaikakirjanpito!$H$2:$H$71,Työaikakirjanpito!$B$2:$B$71,$A31,Työaikakirjanpito!$A$2:$A$71,"&gt;="&amp;C$29,Työaikakirjanpito!$A$2:$A$71,"&lt;"&amp;C$29+7))</f>
        <v>0</v>
      </c>
      <c r="D31" s="28" t="n">
        <f aca="false">IF($A31="","",SUMIFS(Työaikakirjanpito!$H$2:$H$71,Työaikakirjanpito!$B$2:$B$71,$A31,Työaikakirjanpito!$A$2:$A$71,"&gt;="&amp;D$29,Työaikakirjanpito!$A$2:$A$71,"&lt;"&amp;D$29+7))</f>
        <v>6</v>
      </c>
      <c r="E31" s="28" t="n">
        <f aca="false">IF($A31="","",SUMIFS(Työaikakirjanpito!$H$2:$H$71,Työaikakirjanpito!$B$2:$B$71,$A31,Työaikakirjanpito!$A$2:$A$71,"&gt;="&amp;E$29,Työaikakirjanpito!$A$2:$A$71,"&lt;"&amp;E$29+7))</f>
        <v>0</v>
      </c>
      <c r="F31" s="28" t="n">
        <f aca="false">IF($A31="","",SUMIFS(Työaikakirjanpito!$H$2:$H$71,Työaikakirjanpito!$B$2:$B$71,$A31,Työaikakirjanpito!$A$2:$A$71,"&gt;="&amp;F$29,Työaikakirjanpito!$A$2:$A$71,"&lt;"&amp;F$29+7))</f>
        <v>0</v>
      </c>
      <c r="G31" s="28" t="n">
        <f aca="false">IF($A31="","",SUMIFS(Työaikakirjanpito!$H$2:$H$71,Työaikakirjanpito!$B$2:$B$71,$A31,Työaikakirjanpito!$A$2:$A$71,"&gt;="&amp;G$29,Työaikakirjanpito!$A$2:$A$71,"&lt;"&amp;G$29+7))</f>
        <v>0</v>
      </c>
      <c r="H31" s="27" t="n">
        <f aca="false">IF($A31="","",SUMPRODUCT(((B31:G31-((B21:G21&gt;$D$4)*(B21:G21-$D$4)))&gt;0)*(B31:G31-((B21:G21&gt;$D$4)*(B21:G21-$D$4)))))</f>
        <v>0</v>
      </c>
    </row>
    <row r="32" customFormat="false" ht="15" hidden="false" customHeight="false" outlineLevel="0" collapsed="false">
      <c r="A32" s="39" t="str">
        <f aca="false">IF(A11="","",A11)</f>
        <v>Liisa Korhonen</v>
      </c>
      <c r="B32" s="28" t="n">
        <f aca="false">IF($A32="","",SUMIFS(Työaikakirjanpito!$H$2:$H$71,Työaikakirjanpito!$B$2:$B$71,$A32,Työaikakirjanpito!$A$2:$A$71,"&gt;="&amp;B$29,Työaikakirjanpito!$A$2:$A$71,"&lt;"&amp;B$29+7))</f>
        <v>0</v>
      </c>
      <c r="C32" s="28" t="n">
        <f aca="false">IF($A32="","",SUMIFS(Työaikakirjanpito!$H$2:$H$71,Työaikakirjanpito!$B$2:$B$71,$A32,Työaikakirjanpito!$A$2:$A$71,"&gt;="&amp;C$29,Työaikakirjanpito!$A$2:$A$71,"&lt;"&amp;C$29+7))</f>
        <v>0</v>
      </c>
      <c r="D32" s="28" t="n">
        <f aca="false">IF($A32="","",SUMIFS(Työaikakirjanpito!$H$2:$H$71,Työaikakirjanpito!$B$2:$B$71,$A32,Työaikakirjanpito!$A$2:$A$71,"&gt;="&amp;D$29,Työaikakirjanpito!$A$2:$A$71,"&lt;"&amp;D$29+7))</f>
        <v>2</v>
      </c>
      <c r="E32" s="28" t="n">
        <f aca="false">IF($A32="","",SUMIFS(Työaikakirjanpito!$H$2:$H$71,Työaikakirjanpito!$B$2:$B$71,$A32,Työaikakirjanpito!$A$2:$A$71,"&gt;="&amp;E$29,Työaikakirjanpito!$A$2:$A$71,"&lt;"&amp;E$29+7))</f>
        <v>2</v>
      </c>
      <c r="F32" s="28" t="n">
        <f aca="false">IF($A32="","",SUMIFS(Työaikakirjanpito!$H$2:$H$71,Työaikakirjanpito!$B$2:$B$71,$A32,Työaikakirjanpito!$A$2:$A$71,"&gt;="&amp;F$29,Työaikakirjanpito!$A$2:$A$71,"&lt;"&amp;F$29+7))</f>
        <v>0</v>
      </c>
      <c r="G32" s="28" t="n">
        <f aca="false">IF($A32="","",SUMIFS(Työaikakirjanpito!$H$2:$H$71,Työaikakirjanpito!$B$2:$B$71,$A32,Työaikakirjanpito!$A$2:$A$71,"&gt;="&amp;G$29,Työaikakirjanpito!$A$2:$A$71,"&lt;"&amp;G$29+7))</f>
        <v>0</v>
      </c>
      <c r="H32" s="27" t="n">
        <f aca="false">IF($A32="","",SUMPRODUCT(((B32:G32-((B22:G22&gt;$D$4)*(B22:G22-$D$4)))&gt;0)*(B32:G32-((B22:G22&gt;$D$4)*(B22:G22-$D$4)))))</f>
        <v>4</v>
      </c>
    </row>
    <row r="33" customFormat="false" ht="15" hidden="false" customHeight="false" outlineLevel="0" collapsed="false">
      <c r="A33" s="39" t="str">
        <f aca="false">IF(A12="","",A12)</f>
        <v/>
      </c>
      <c r="B33" s="28" t="str">
        <f aca="false">IF($A33="","",SUMIFS(Työaikakirjanpito!$H$2:$H$71,Työaikakirjanpito!$B$2:$B$71,$A33,Työaikakirjanpito!$A$2:$A$71,"&gt;="&amp;B$29,Työaikakirjanpito!$A$2:$A$71,"&lt;"&amp;B$29+7))</f>
        <v/>
      </c>
      <c r="C33" s="28" t="str">
        <f aca="false">IF($A33="","",SUMIFS(Työaikakirjanpito!$H$2:$H$71,Työaikakirjanpito!$B$2:$B$71,$A33,Työaikakirjanpito!$A$2:$A$71,"&gt;="&amp;C$29,Työaikakirjanpito!$A$2:$A$71,"&lt;"&amp;C$29+7))</f>
        <v/>
      </c>
      <c r="D33" s="28" t="str">
        <f aca="false">IF($A33="","",SUMIFS(Työaikakirjanpito!$H$2:$H$71,Työaikakirjanpito!$B$2:$B$71,$A33,Työaikakirjanpito!$A$2:$A$71,"&gt;="&amp;D$29,Työaikakirjanpito!$A$2:$A$71,"&lt;"&amp;D$29+7))</f>
        <v/>
      </c>
      <c r="E33" s="28" t="str">
        <f aca="false">IF($A33="","",SUMIFS(Työaikakirjanpito!$H$2:$H$71,Työaikakirjanpito!$B$2:$B$71,$A33,Työaikakirjanpito!$A$2:$A$71,"&gt;="&amp;E$29,Työaikakirjanpito!$A$2:$A$71,"&lt;"&amp;E$29+7))</f>
        <v/>
      </c>
      <c r="F33" s="28" t="str">
        <f aca="false">IF($A33="","",SUMIFS(Työaikakirjanpito!$H$2:$H$71,Työaikakirjanpito!$B$2:$B$71,$A33,Työaikakirjanpito!$A$2:$A$71,"&gt;="&amp;F$29,Työaikakirjanpito!$A$2:$A$71,"&lt;"&amp;F$29+7))</f>
        <v/>
      </c>
      <c r="G33" s="28" t="str">
        <f aca="false">IF($A33="","",SUMIFS(Työaikakirjanpito!$H$2:$H$71,Työaikakirjanpito!$B$2:$B$71,$A33,Työaikakirjanpito!$A$2:$A$71,"&gt;="&amp;G$29,Työaikakirjanpito!$A$2:$A$71,"&lt;"&amp;G$29+7))</f>
        <v/>
      </c>
      <c r="H33" s="27" t="str">
        <f aca="false">IF($A33="","",SUMPRODUCT(((B33:G33-((B23:G23&gt;$D$4)*(B23:G23-$D$4)))&gt;0)*(B33:G33-((B23:G23&gt;$D$4)*(B23:G23-$D$4)))))</f>
        <v/>
      </c>
    </row>
    <row r="34" customFormat="false" ht="15" hidden="false" customHeight="false" outlineLevel="0" collapsed="false">
      <c r="A34" s="39" t="str">
        <f aca="false">IF(A13="","",A13)</f>
        <v/>
      </c>
      <c r="B34" s="28" t="str">
        <f aca="false">IF($A34="","",SUMIFS(Työaikakirjanpito!$H$2:$H$71,Työaikakirjanpito!$B$2:$B$71,$A34,Työaikakirjanpito!$A$2:$A$71,"&gt;="&amp;B$29,Työaikakirjanpito!$A$2:$A$71,"&lt;"&amp;B$29+7))</f>
        <v/>
      </c>
      <c r="C34" s="28" t="str">
        <f aca="false">IF($A34="","",SUMIFS(Työaikakirjanpito!$H$2:$H$71,Työaikakirjanpito!$B$2:$B$71,$A34,Työaikakirjanpito!$A$2:$A$71,"&gt;="&amp;C$29,Työaikakirjanpito!$A$2:$A$71,"&lt;"&amp;C$29+7))</f>
        <v/>
      </c>
      <c r="D34" s="28" t="str">
        <f aca="false">IF($A34="","",SUMIFS(Työaikakirjanpito!$H$2:$H$71,Työaikakirjanpito!$B$2:$B$71,$A34,Työaikakirjanpito!$A$2:$A$71,"&gt;="&amp;D$29,Työaikakirjanpito!$A$2:$A$71,"&lt;"&amp;D$29+7))</f>
        <v/>
      </c>
      <c r="E34" s="28" t="str">
        <f aca="false">IF($A34="","",SUMIFS(Työaikakirjanpito!$H$2:$H$71,Työaikakirjanpito!$B$2:$B$71,$A34,Työaikakirjanpito!$A$2:$A$71,"&gt;="&amp;E$29,Työaikakirjanpito!$A$2:$A$71,"&lt;"&amp;E$29+7))</f>
        <v/>
      </c>
      <c r="F34" s="28" t="str">
        <f aca="false">IF($A34="","",SUMIFS(Työaikakirjanpito!$H$2:$H$71,Työaikakirjanpito!$B$2:$B$71,$A34,Työaikakirjanpito!$A$2:$A$71,"&gt;="&amp;F$29,Työaikakirjanpito!$A$2:$A$71,"&lt;"&amp;F$29+7))</f>
        <v/>
      </c>
      <c r="G34" s="28" t="str">
        <f aca="false">IF($A34="","",SUMIFS(Työaikakirjanpito!$H$2:$H$71,Työaikakirjanpito!$B$2:$B$71,$A34,Työaikakirjanpito!$A$2:$A$71,"&gt;="&amp;G$29,Työaikakirjanpito!$A$2:$A$71,"&lt;"&amp;G$29+7))</f>
        <v/>
      </c>
      <c r="H34" s="27" t="str">
        <f aca="false">IF($A34="","",SUMPRODUCT(((B34:G34-((B24:G24&gt;$D$4)*(B24:G24-$D$4)))&gt;0)*(B34:G34-((B24:G24&gt;$D$4)*(B24:G24-$D$4)))))</f>
        <v/>
      </c>
    </row>
    <row r="36" customFormat="false" ht="15" hidden="false" customHeight="false" outlineLevel="0" collapsed="false">
      <c r="A36" s="3" t="s">
        <v>65</v>
      </c>
    </row>
    <row r="37" customFormat="false" ht="27.75" hidden="false" customHeight="true" outlineLevel="0" collapsed="false">
      <c r="A37" s="1" t="s">
        <v>66</v>
      </c>
      <c r="B37" s="1"/>
      <c r="C37" s="1"/>
      <c r="D37" s="1"/>
      <c r="E37" s="1"/>
      <c r="F37" s="1"/>
      <c r="G37" s="1" t="s">
        <v>67</v>
      </c>
      <c r="H37" s="1"/>
      <c r="I37" s="1"/>
      <c r="J37" s="1"/>
      <c r="K37" s="1"/>
      <c r="L37" s="1" t="s">
        <v>68</v>
      </c>
      <c r="M37" s="1"/>
    </row>
    <row r="38" customFormat="false" ht="25.5" hidden="false" customHeight="true" outlineLevel="0" collapsed="false">
      <c r="A38" s="40" t="s">
        <v>69</v>
      </c>
      <c r="B38" s="40"/>
      <c r="C38" s="40"/>
      <c r="D38" s="40"/>
      <c r="E38" s="40"/>
      <c r="F38" s="40"/>
      <c r="G38" s="41" t="str">
        <f aca="false">"Tarkista erikseen: työvuoroluettelot"</f>
        <v>Tarkista erikseen: työvuoroluettelot</v>
      </c>
      <c r="H38" s="41"/>
      <c r="I38" s="41"/>
      <c r="J38" s="41"/>
      <c r="K38" s="41"/>
      <c r="L38" s="42"/>
      <c r="M38" s="42"/>
    </row>
    <row r="39" customFormat="false" ht="25.5" hidden="false" customHeight="true" outlineLevel="0" collapsed="false">
      <c r="A39" s="40" t="s">
        <v>70</v>
      </c>
      <c r="B39" s="40"/>
      <c r="C39" s="40"/>
      <c r="D39" s="40"/>
      <c r="E39" s="40"/>
      <c r="F39" s="40"/>
      <c r="G39" s="41" t="str">
        <f aca="false">"Tarkista erikseen: tasoittumissuunnitelma"</f>
        <v>Tarkista erikseen: tasoittumissuunnitelma</v>
      </c>
      <c r="H39" s="41"/>
      <c r="I39" s="41"/>
      <c r="J39" s="41"/>
      <c r="K39" s="41"/>
      <c r="L39" s="42"/>
      <c r="M39" s="42"/>
    </row>
    <row r="40" customFormat="false" ht="25.5" hidden="false" customHeight="true" outlineLevel="0" collapsed="false">
      <c r="A40" s="40" t="s">
        <v>71</v>
      </c>
      <c r="B40" s="40"/>
      <c r="C40" s="40"/>
      <c r="D40" s="40"/>
      <c r="E40" s="40"/>
      <c r="F40" s="40"/>
      <c r="G40" s="41" t="str">
        <f aca="false">"Tehdyt "&amp;FIXED(C14,2)&amp;" h · lisätyö "&amp;FIXED(D14,2)&amp;" · ylityö "&amp;FIXED(E14+F14+G14,2)&amp;" · sunnuntai "&amp;FIXED(H14,2)</f>
        <v>Tehdyt 449,00 h · lisätyö 4,00 · ylityö 9,00 · sunnuntai 6,00</v>
      </c>
      <c r="H40" s="41"/>
      <c r="I40" s="41"/>
      <c r="J40" s="41"/>
      <c r="K40" s="41"/>
      <c r="L40" s="42"/>
      <c r="M40" s="42"/>
    </row>
    <row r="41" customFormat="false" ht="25.5" hidden="false" customHeight="true" outlineLevel="0" collapsed="false">
      <c r="A41" s="40" t="s">
        <v>72</v>
      </c>
      <c r="B41" s="40"/>
      <c r="C41" s="40"/>
      <c r="D41" s="40"/>
      <c r="E41" s="40"/>
      <c r="F41" s="40"/>
      <c r="G41" s="41" t="str">
        <f aca="false">"Kuittaus puuttuu: "&amp;(COUNTA(A9:A13)-COUNTA(K9:K13))&amp;" työntekijältä"</f>
        <v>Kuittaus puuttuu: 3 työntekijältä</v>
      </c>
      <c r="H41" s="41"/>
      <c r="I41" s="41"/>
      <c r="J41" s="41"/>
      <c r="K41" s="41"/>
      <c r="L41" s="42"/>
      <c r="M41" s="42"/>
    </row>
    <row r="42" customFormat="false" ht="25.5" hidden="false" customHeight="true" outlineLevel="0" collapsed="false">
      <c r="A42" s="40" t="s">
        <v>73</v>
      </c>
      <c r="B42" s="40"/>
      <c r="C42" s="40"/>
      <c r="D42" s="40"/>
      <c r="E42" s="40"/>
      <c r="F42" s="40"/>
      <c r="G42" s="41" t="str">
        <f aca="false">"Rivejä ilman hyväksyntää: "&amp;J14</f>
        <v>Rivejä ilman hyväksyntää: 3</v>
      </c>
      <c r="H42" s="41"/>
      <c r="I42" s="41"/>
      <c r="J42" s="41"/>
      <c r="K42" s="41"/>
      <c r="L42" s="42"/>
      <c r="M42" s="42"/>
    </row>
    <row r="43" customFormat="false" ht="25.5" hidden="false" customHeight="true" outlineLevel="0" collapsed="false">
      <c r="A43" s="40" t="s">
        <v>74</v>
      </c>
      <c r="B43" s="40"/>
      <c r="C43" s="40"/>
      <c r="D43" s="40"/>
      <c r="E43" s="40"/>
      <c r="F43" s="40"/>
      <c r="G43" s="41" t="str">
        <f aca="false">"Tarkista erikseen: arkistokopio"</f>
        <v>Tarkista erikseen: arkistokopio</v>
      </c>
      <c r="H43" s="41"/>
      <c r="I43" s="41"/>
      <c r="J43" s="41"/>
      <c r="K43" s="41"/>
      <c r="L43" s="42"/>
      <c r="M43" s="42"/>
    </row>
    <row r="44" customFormat="false" ht="25.5" hidden="false" customHeight="true" outlineLevel="0" collapsed="false">
      <c r="A44" s="40" t="s">
        <v>75</v>
      </c>
      <c r="B44" s="40"/>
      <c r="C44" s="40"/>
      <c r="D44" s="40"/>
      <c r="E44" s="40"/>
      <c r="F44" s="40"/>
      <c r="G44" s="41" t="str">
        <f aca="false">"Vertaa palkanlaskentaan sarakkeet 4–8 (lepo &lt; 11 h: "&amp;I14&amp;")"</f>
        <v>Vertaa palkanlaskentaan sarakkeet 4–8 (lepo &lt; 11 h: 1)</v>
      </c>
      <c r="H44" s="41"/>
      <c r="I44" s="41"/>
      <c r="J44" s="41"/>
      <c r="K44" s="41"/>
      <c r="L44" s="42"/>
      <c r="M44" s="42"/>
    </row>
    <row r="46" customFormat="false" ht="15" hidden="false" customHeight="false" outlineLevel="0" collapsed="false">
      <c r="A46" s="21" t="s">
        <v>76</v>
      </c>
      <c r="B46" s="21"/>
      <c r="C46" s="21"/>
      <c r="D46" s="43" t="str">
        <f aca="false">IF(AND(COUNTIF(L38:L44,"Kyllä")=7,J14=0,COUNTA(K9:K13)=COUNTA(A9:A13),COUNTA(L9:L13)=COUNTA(A9:A13),COUNT(M9:M13)=COUNTA(A9:A13)),"Hyväksytty ja lukittu","Odottaa hyväksyntää")</f>
        <v>Odottaa hyväksyntää</v>
      </c>
      <c r="E46" s="43"/>
      <c r="F46" s="43"/>
      <c r="G46" s="43"/>
      <c r="H46" s="43"/>
    </row>
    <row r="48" customFormat="false" ht="15" hidden="false" customHeight="false" outlineLevel="0" collapsed="false">
      <c r="A48" s="15" t="s">
        <v>77</v>
      </c>
    </row>
    <row r="49" customFormat="false" ht="15" hidden="false" customHeight="false" outlineLevel="0" collapsed="false">
      <c r="A49" s="15" t="s">
        <v>78</v>
      </c>
    </row>
    <row r="50" customFormat="false" ht="15" hidden="false" customHeight="false" outlineLevel="0" collapsed="false">
      <c r="A50" s="15" t="s">
        <v>79</v>
      </c>
    </row>
    <row r="51" customFormat="false" ht="15" hidden="false" customHeight="false" outlineLevel="0" collapsed="false">
      <c r="A51" s="15" t="s">
        <v>80</v>
      </c>
    </row>
    <row r="52" customFormat="false" ht="15" hidden="false" customHeight="false" outlineLevel="0" collapsed="false">
      <c r="A52" s="15" t="s">
        <v>81</v>
      </c>
    </row>
    <row r="53" customFormat="false" ht="15" hidden="false" customHeight="false" outlineLevel="0" collapsed="false">
      <c r="A53" s="15" t="s">
        <v>82</v>
      </c>
    </row>
  </sheetData>
  <sheetProtection sheet="true"/>
  <mergeCells count="31">
    <mergeCell ref="A3:C3"/>
    <mergeCell ref="A4:C4"/>
    <mergeCell ref="A5:C5"/>
    <mergeCell ref="H18:H19"/>
    <mergeCell ref="H28:H29"/>
    <mergeCell ref="A37:F37"/>
    <mergeCell ref="G37:K37"/>
    <mergeCell ref="L37:M37"/>
    <mergeCell ref="A38:F38"/>
    <mergeCell ref="G38:K38"/>
    <mergeCell ref="L38:M38"/>
    <mergeCell ref="A39:F39"/>
    <mergeCell ref="G39:K39"/>
    <mergeCell ref="L39:M39"/>
    <mergeCell ref="A40:F40"/>
    <mergeCell ref="G40:K40"/>
    <mergeCell ref="L40:M40"/>
    <mergeCell ref="A41:F41"/>
    <mergeCell ref="G41:K41"/>
    <mergeCell ref="L41:M41"/>
    <mergeCell ref="A42:F42"/>
    <mergeCell ref="G42:K42"/>
    <mergeCell ref="L42:M42"/>
    <mergeCell ref="A43:F43"/>
    <mergeCell ref="G43:K43"/>
    <mergeCell ref="L43:M43"/>
    <mergeCell ref="A44:F44"/>
    <mergeCell ref="G44:K44"/>
    <mergeCell ref="L44:M44"/>
    <mergeCell ref="A46:C46"/>
    <mergeCell ref="D46:H46"/>
  </mergeCells>
  <conditionalFormatting sqref="G9:G13">
    <cfRule type="expression" priority="2" aboveAverage="0" equalAverage="0" bottom="0" percent="0" rank="0" text="" dxfId="0">
      <formula>AND(ISNUMBER(G9),G9&gt;0)</formula>
    </cfRule>
  </conditionalFormatting>
  <conditionalFormatting sqref="I9:J13">
    <cfRule type="expression" priority="3" aboveAverage="0" equalAverage="0" bottom="0" percent="0" rank="0" text="" dxfId="0">
      <formula>AND(ISNUMBER(I9),I9&gt;0)</formula>
    </cfRule>
  </conditionalFormatting>
  <conditionalFormatting sqref="B20:G24">
    <cfRule type="expression" priority="4" aboveAverage="0" equalAverage="0" bottom="0" percent="0" rank="0" text="" dxfId="0">
      <formula>AND(ISNUMBER(B20),B20&gt;$D$4)</formula>
    </cfRule>
  </conditionalFormatting>
  <conditionalFormatting sqref="D46">
    <cfRule type="expression" priority="5" aboveAverage="0" equalAverage="0" bottom="0" percent="0" rank="0" text="" dxfId="4">
      <formula>LEFT(D46,10)="Hyväksytty"</formula>
    </cfRule>
    <cfRule type="expression" priority="6" aboveAverage="0" equalAverage="0" bottom="0" percent="0" rank="0" text="" dxfId="1">
      <formula>LEFT(D46,7)="Odottaa"</formula>
    </cfRule>
  </conditionalFormatting>
  <dataValidations count="1">
    <dataValidation allowBlank="true" errorStyle="stop" operator="between" showDropDown="false" showErrorMessage="false" showInputMessage="false" sqref="L38:L44" type="list">
      <formula1>"Kyllä,Ei"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2026-10-25T12:25:07Z</dcterms:created>
  <dc:creator>openpyxl</dc:creator>
  <dc:description/>
  <dc:language>fi-FI</dc:language>
  <cp:lastModifiedBy/>
  <dcterms:modified xsi:type="dcterms:W3CDTF">2026-10-25T12:25:07Z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