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TR" sheetId="1" state="visible" r:id="rId3"/>
    <sheet name="Shift" sheetId="2" state="visible" r:id="rId4"/>
    <sheet name="Patakaran" sheetId="3" state="visible" r:id="rId5"/>
    <sheet name="Gabay" sheetId="4" state="visible" r:id="rId6"/>
  </sheets>
  <definedNames>
    <definedName function="false" hidden="false" localSheetId="0" name="_xlnm.Print_Area" vbProcedure="false">DTR!$A$1:$L$49</definedName>
    <definedName function="false" hidden="false" localSheetId="3" name="_xlnm.Print_Area" vbProcedure="false">Gabay!$A$1:$B$23</definedName>
    <definedName function="false" hidden="false" localSheetId="2" name="_xlnm.Print_Area" vbProcedure="false">Patakaran!$A$1:$D$17</definedName>
    <definedName function="false" hidden="false" localSheetId="1" name="_xlnm.Print_Area" vbProcedure="false">Shift!$A$1:$E$21</definedName>
    <definedName function="false" hidden="false" name="BuwanRef" vbProcedure="false">DTR!$F$2</definedName>
    <definedName function="false" hidden="false" name="Empleyado" vbProcedure="false">DTR!$B$2</definedName>
    <definedName function="false" hidden="false" name="MgaShift" vbProcedure="false">Shift!$A$5:$A$8</definedName>
    <definedName function="false" hidden="false" name="RegOras" vbProcedure="false">DTR!$I$2</definedName>
    <definedName function="false" hidden="false" name="UriAraw" vbProcedure="false">Gabay!$B$20:$B$23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<sst xmlns="http://schemas.openxmlformats.org/spreadsheetml/2006/main" count="201" uniqueCount="137">
  <si>
    <t xml:space="preserve">Daily Time Record (DTR)</t>
  </si>
  <si>
    <t xml:space="preserve">Halimbawang hypothetical — orova.vn</t>
  </si>
  <si>
    <t xml:space="preserve">Empleyado:</t>
  </si>
  <si>
    <t xml:space="preserve">Maria Santos (halimbawa)</t>
  </si>
  <si>
    <t xml:space="preserve">Buwan:</t>
  </si>
  <si>
    <t xml:space="preserve">Regular na oras:</t>
  </si>
  <si>
    <t xml:space="preserve">Dilaw = ilalagay mo. Abo = kusang kinukuwenta (naka-lock).</t>
  </si>
  <si>
    <t xml:space="preserve">Kusang kinukuwenta: H = labas − pasok − break (hanggang 8:00); I = lampas 8 oras kung Oo sa J; K = oras sa 10 PM–6 AM.</t>
  </si>
  <si>
    <t xml:space="preserve">Petsa</t>
  </si>
  <si>
    <t xml:space="preserve">Araw</t>
  </si>
  <si>
    <t xml:space="preserve">Shift</t>
  </si>
  <si>
    <t xml:space="preserve">Uri ng araw</t>
  </si>
  <si>
    <t xml:space="preserve">Oras ng pasok</t>
  </si>
  <si>
    <t xml:space="preserve">Oras ng labas</t>
  </si>
  <si>
    <t xml:space="preserve">Break (hindi bayad)</t>
  </si>
  <si>
    <t xml:space="preserve">Oras ng trabaho</t>
  </si>
  <si>
    <t xml:space="preserve">Overtime</t>
  </si>
  <si>
    <t xml:space="preserve">Aprubadong OT?</t>
  </si>
  <si>
    <t xml:space="preserve">Oras 10 PM–6 AM</t>
  </si>
  <si>
    <t xml:space="preserve">Tala</t>
  </si>
  <si>
    <t xml:space="preserve">Admin 8-5</t>
  </si>
  <si>
    <t xml:space="preserve">Regular</t>
  </si>
  <si>
    <t xml:space="preserve">Rest day</t>
  </si>
  <si>
    <t xml:space="preserve">Normal</t>
  </si>
  <si>
    <t xml:space="preserve">Late ng 21 minuto</t>
  </si>
  <si>
    <t xml:space="preserve">May DTR correction request</t>
  </si>
  <si>
    <t xml:space="preserve">Oo</t>
  </si>
  <si>
    <t xml:space="preserve">May aprubadong overtime request</t>
  </si>
  <si>
    <t xml:space="preserve">Leave</t>
  </si>
  <si>
    <t xml:space="preserve">Aprubadong leave</t>
  </si>
  <si>
    <t xml:space="preserve">Dagdag na araw ng trabaho (hal. Linggo)</t>
  </si>
  <si>
    <t xml:space="preserve">Trabaho sa rest day; multiplier 1.3 (Art. 93: +30%)</t>
  </si>
  <si>
    <t xml:space="preserve">KABUUAN NG BUWAN</t>
  </si>
  <si>
    <t xml:space="preserve">Buod para sa payroll</t>
  </si>
  <si>
    <t xml:space="preserve">Cutoff 1 (araw 1–15)</t>
  </si>
  <si>
    <t xml:space="preserve">Cutoff 2 (araw 16–katapusan)</t>
  </si>
  <si>
    <t xml:space="preserve">Trabaho sa rest day (oras ng trabaho + overtime)</t>
  </si>
  <si>
    <t xml:space="preserve">Trabaho sa regular holiday (oras ng trabaho + overtime)</t>
  </si>
  <si>
    <t xml:space="preserve">Kabuuan sa decimal na oras (para sa payroll)</t>
  </si>
  <si>
    <t xml:space="preserve">Bilang ng araw na may oras / leave / nakabinbin</t>
  </si>
  <si>
    <t xml:space="preserve">Handa nang i-export? (dapat walang nakabinbin)</t>
  </si>
  <si>
    <t xml:space="preserve">Halimbawang hypothetical — orova.vn. Ang mga porsyento (night shift differential, overtime, rest day, holiday) ay kinukuwenta sa payroll, hindi sa DTR. Suriin sa DOLE ang pinakabagong patakaran.</t>
  </si>
  <si>
    <t xml:space="preserve">Shift matrix at mga multiplier</t>
  </si>
  <si>
    <t xml:space="preserve">Halimbawang hypothetical — orova.vn. Ang multiplier ay paraan ng pagbilang ng credit sa timesheet; hindi ito kapalit ng night shift differential, overtime o holiday premium ng Labor Code.</t>
  </si>
  <si>
    <t xml:space="preserve">Pasok at labas</t>
  </si>
  <si>
    <t xml:space="preserve">Hindi bayad na break</t>
  </si>
  <si>
    <t xml:space="preserve">Multiplier sa timesheet</t>
  </si>
  <si>
    <t xml:space="preserve">08:00 hanggang 17:00</t>
  </si>
  <si>
    <t xml:space="preserve">60 minuto (12:00 hanggang 13:00)</t>
  </si>
  <si>
    <t xml:space="preserve">8 oras na trabaho</t>
  </si>
  <si>
    <t xml:space="preserve">Split shift (F&amp;B o retail)</t>
  </si>
  <si>
    <t xml:space="preserve">10:00 hanggang 14:00 at 17:00 hanggang 21:00</t>
  </si>
  <si>
    <t xml:space="preserve">3 oras sa pagitan ng dalawang segment</t>
  </si>
  <si>
    <t xml:space="preserve">8 oras na trabaho sa dalawang bahagi</t>
  </si>
  <si>
    <t xml:space="preserve">Panggabing shift</t>
  </si>
  <si>
    <t xml:space="preserve">13:00 hanggang 22:00</t>
  </si>
  <si>
    <t xml:space="preserve">60 minuto (17:00 hanggang 18:00)</t>
  </si>
  <si>
    <t xml:space="preserve">Walang oras na lampas 10 PM sa halimbawang ito</t>
  </si>
  <si>
    <t xml:space="preserve">09:00 hanggang 18:00</t>
  </si>
  <si>
    <t xml:space="preserve">60 minuto</t>
  </si>
  <si>
    <t xml:space="preserve">1.3 = dagdag na 30% sa rest day (Art. 93); kung regular holiday, hindi bababa sa doble (Art. 94)</t>
  </si>
  <si>
    <t xml:space="preserve">Ano ang sinasabi ng Labor Code (P.D. 442) — kinukuwenta sa payroll</t>
  </si>
  <si>
    <t xml:space="preserve">Artikulo (P.D. 442)</t>
  </si>
  <si>
    <t xml:space="preserve">Ano ang nakasaad</t>
  </si>
  <si>
    <t xml:space="preserve">Halaga sa teksto</t>
  </si>
  <si>
    <t xml:space="preserve">Ano ang ibig sabihin sa DTR</t>
  </si>
  <si>
    <t xml:space="preserve">Art. 83, Normal hours of work</t>
  </si>
  <si>
    <t xml:space="preserve">Hindi lalampas sa walong (8) oras sa isang araw</t>
  </si>
  <si>
    <t xml:space="preserve">8 oras</t>
  </si>
  <si>
    <t xml:space="preserve">Regular na shift: 8 oras ng trabaho, hiwalay sa break</t>
  </si>
  <si>
    <t xml:space="preserve">Art. 85, Meal periods</t>
  </si>
  <si>
    <t xml:space="preserve">Hindi bababa sa 60 minutong time-off para sa regular na pagkain</t>
  </si>
  <si>
    <t xml:space="preserve">≥ 60 minuto</t>
  </si>
  <si>
    <t xml:space="preserve">Meal break bilang hiwalay na segment ng shift</t>
  </si>
  <si>
    <t xml:space="preserve">Art. 86, Night shift differential</t>
  </si>
  <si>
    <t xml:space="preserve">Bawat oras ng trabaho mula 10:00 ng gabi hanggang 6:00 ng umaga</t>
  </si>
  <si>
    <t xml:space="preserve">≥ 10% ng regular na sahod</t>
  </si>
  <si>
    <t xml:space="preserve">Column K: oras sa 10 PM–6 AM</t>
  </si>
  <si>
    <t xml:space="preserve">Art. 87, Overtime work</t>
  </si>
  <si>
    <t xml:space="preserve">Trabaho lampas sa 8 oras</t>
  </si>
  <si>
    <t xml:space="preserve">≥ 25% ng regular na sahod</t>
  </si>
  <si>
    <t xml:space="preserve">Column I: overtime na may aprubadong request</t>
  </si>
  <si>
    <t xml:space="preserve">Art. 88, Undertime not offset by overtime</t>
  </si>
  <si>
    <t xml:space="preserve">Hindi ipambabawi ang overtime sa undertime sa ibang araw</t>
  </si>
  <si>
    <t xml:space="preserve">—</t>
  </si>
  <si>
    <t xml:space="preserve">Magkahiwalay ang oras ng trabaho at overtime</t>
  </si>
  <si>
    <t xml:space="preserve">Art. 93, Rest day, Sunday or holiday work</t>
  </si>
  <si>
    <t xml:space="preserve">Trabaho sa nakatakdang rest day</t>
  </si>
  <si>
    <t xml:space="preserve">≥ 30% ng regular na sahod</t>
  </si>
  <si>
    <t xml:space="preserve">Column D: Rest day</t>
  </si>
  <si>
    <t xml:space="preserve">Art. 94, Right to holiday pay</t>
  </si>
  <si>
    <t xml:space="preserve">Kapag pinagtrabaho sa regular holiday. May exception para sa retail at service establishment na regular na may mas mababa sa 10 manggagawa</t>
  </si>
  <si>
    <t xml:space="preserve">≥ doble (x2) ng regular rate</t>
  </si>
  <si>
    <t xml:space="preserve">Column D: Regular holiday</t>
  </si>
  <si>
    <t xml:space="preserve">Panimulang gabay lamang. Hindi sakop ng kabanatang ito ang ilang manggagawa (Art. 82). Suriin sa DOLE o sa Handbook on Workers' Statutory Monetary Benefits ng DOLE Bureau of Working Conditions.</t>
  </si>
  <si>
    <t xml:space="preserve">PATAKARAN SA ATTENDANCE AT TIMEKEEPING</t>
  </si>
  <si>
    <t xml:space="preserve">Halimbawang hypothetical — orova.vn. Punan ang mga dilaw na cell; ikaw ang magpapasya ng tamang halaga para sa iyong negosyo.</t>
  </si>
  <si>
    <t xml:space="preserve">#</t>
  </si>
  <si>
    <t xml:space="preserve">Paksa</t>
  </si>
  <si>
    <t xml:space="preserve">Patakaran</t>
  </si>
  <si>
    <t xml:space="preserve">Iyong halaga</t>
  </si>
  <si>
    <t xml:space="preserve">Pagtatala</t>
  </si>
  <si>
    <t xml:space="preserve">Ang bawat empleyado ay magta-time in sa opisyal na timekeeping tool sa simula ng shift at magta-time out sa pagtatapos nito. Bawal ipagamit ang sariling account sa iba.</t>
  </si>
  <si>
    <t xml:space="preserve">Grace period</t>
  </si>
  <si>
    <t xml:space="preserve">May palugit na [ilagay ang minuto] mula sa simula ng shift. Lampas dito, itinuturing na late at itatala ayon sa aktwal na minuto.</t>
  </si>
  <si>
    <t xml:space="preserve">[ilagay ang minuto]</t>
  </si>
  <si>
    <t xml:space="preserve">Meal break</t>
  </si>
  <si>
    <t xml:space="preserve">Ang [ilagay ang haba, hindi bababa sa 60 minuto] na meal break ay hindi kasama sa oras ng trabaho, maliban kung inatasang magtrabaho habang kumakain.</t>
  </si>
  <si>
    <t xml:space="preserve">[ilagay ang haba, hindi bababa sa 60 minuto]</t>
  </si>
  <si>
    <t xml:space="preserve">Nakalimutang time-in o time-out</t>
  </si>
  <si>
    <t xml:space="preserve">Magsumite ng correction request sa loob ng [ilagay ang palugit] kasama ang dahilan at patunay.</t>
  </si>
  <si>
    <t xml:space="preserve">[ilagay ang palugit]</t>
  </si>
  <si>
    <t xml:space="preserve">Kailangan ng paunang pag-apruba ng supervisor bago magtrabaho lampas sa regular na oras.</t>
  </si>
  <si>
    <t xml:space="preserve">Cutoff</t>
  </si>
  <si>
    <t xml:space="preserve">Ang mga cutoff ay tuwing [ilagay ang mga petsa]. Ang mga request na hindi naaprubahan bago ang cutoff ay aayusin sa susunod na cutoff.</t>
  </si>
  <si>
    <t xml:space="preserve">[ilagay ang mga petsa]</t>
  </si>
  <si>
    <t xml:space="preserve">Nabasa ko at naiintindihan ang patakarang ito.</t>
  </si>
  <si>
    <t xml:space="preserve">Pangalan ng empleyado:</t>
  </si>
  <si>
    <t xml:space="preserve">Pirma:</t>
  </si>
  <si>
    <t xml:space="preserve">Petsa (mm/dd/yyyy):</t>
  </si>
  <si>
    <t xml:space="preserve">Hakbang 1 ng gabay: may pirmadong kopya ang bawat empleyado, papel man o digital.</t>
  </si>
  <si>
    <t xml:space="preserve">Paano gamitin ang template</t>
  </si>
  <si>
    <t xml:space="preserve">Halimbawang hypothetical — orova.vn. Ang pangalan, petsa at oras ay hindi totoo.</t>
  </si>
  <si>
    <t xml:space="preserve">1. Sa sheet na DTR, ilagay ang pangalan ng empleyado (B2) at ang unang araw ng buwan (F2, mm/dd/yyyy). Kusang lalabas ang mga petsa.</t>
  </si>
  <si>
    <t xml:space="preserve">2. Bawat araw: piliin ang Shift (C) at Uri ng araw (D), saka ilagay ang oras ng pasok (E), labas (F) at break (G) sa anyong 08:00.</t>
  </si>
  <si>
    <t xml:space="preserve">3. Oras ng trabaho (H) = labas − pasok − break, hanggang 8:00. Kapag walang oras ng labas, lalabas ang "Nakabinbin".</t>
  </si>
  <si>
    <t xml:space="preserve">4. Overtime (I) = bahaging lampas sa 8 oras, binibilang lamang kung "Oo" ang Aprubadong OT? (J).</t>
  </si>
  <si>
    <t xml:space="preserve">5. Oras 10 PM–6 AM (K) = bahagi ng shift sa pagitan ng 10 PM at 6 AM, para sa night shift differential sa payroll.</t>
  </si>
  <si>
    <t xml:space="preserve">6. Para sa leave, isulat ang Leave sa pasok at labas at piliin ang Leave sa Uri ng araw.</t>
  </si>
  <si>
    <t xml:space="preserve">7. Bago ang cutoff, tingnan ang Buod: dapat "OO" ang Handa nang i-export bago ipasa sa payroll.</t>
  </si>
  <si>
    <t xml:space="preserve">8. I-edit ang sheet na Shift ayon sa sarili mong iskedyul; ang listahan ng shift ang lalabas sa dropdown.</t>
  </si>
  <si>
    <t xml:space="preserve">9. Punan at papirmahan ang sheet na Patakaran sa bawat empleyado.</t>
  </si>
  <si>
    <t xml:space="preserve">Ang mga porsyento ng Labor Code ay kinukuwenta sa payroll; ang trabaho ng DTR ay ibigay ang tamang bilang ng oras.</t>
  </si>
  <si>
    <t xml:space="preserve">Suriin sa DOLE ang pinakabagong patakaran bago ang unang cutoff.</t>
  </si>
  <si>
    <t xml:space="preserve">Naka-lock ang mga sheet nang walang password (Review &gt; Unprotect Sheet) para hindi mabura ang mga formula.</t>
  </si>
  <si>
    <t xml:space="preserve">Uri ng araw (listahan para sa column D)</t>
  </si>
  <si>
    <t xml:space="preserve">Regular holiday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</si>
</sst>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\/dd\/yyyy"/>
    <numFmt numFmtId="166" formatCode="h:mm"/>
    <numFmt numFmtId="167" formatCode="hh:mm"/>
    <numFmt numFmtId="168" formatCode="[h]:mm"/>
    <numFmt numFmtId="169" formatCode="0.00"/>
    <numFmt numFmtId="170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b val="true"/>
      <sz val="11"/>
      <color rgb="FF9C9C9C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b val="true"/>
      <sz val="12"/>
      <name val="Calibri"/>
      <family val="0"/>
      <charset val="1"/>
    </font>
    <font>
      <i val="true"/>
      <sz val="11"/>
      <color rgb="FF7F7F7F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EAECEF"/>
        <bgColor rgb="FFEEF2F7"/>
      </patternFill>
    </fill>
    <fill>
      <patternFill patternType="solid">
        <fgColor rgb="FFDDE3EA"/>
        <bgColor rgb="FFD9DDE3"/>
      </patternFill>
    </fill>
    <fill>
      <patternFill patternType="solid">
        <fgColor rgb="FFF3F4F6"/>
        <bgColor rgb="FFEEF2F7"/>
      </patternFill>
    </fill>
    <fill>
      <patternFill patternType="solid">
        <fgColor rgb="FFEEF2F7"/>
        <bgColor rgb="FFF3F4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/>
      <top/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6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6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70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Calibri"/>
        <charset val="1"/>
        <family val="0"/>
        <color rgb="FF595959"/>
        <sz val="11"/>
      </font>
      <fill>
        <patternFill>
          <bgColor rgb="FFD9DDE3"/>
        </patternFill>
      </fill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6A6A6"/>
      <rgbColor rgb="FF7F7F7F"/>
      <rgbColor rgb="FF9999FF"/>
      <rgbColor rgb="FF993366"/>
      <rgbColor rgb="FFF3F4F6"/>
      <rgbColor rgb="FFEEF2F7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DDE3E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35"/>
    <col collapsed="false" customWidth="true" hidden="false" outlineLevel="0" max="4" min="4" style="0" width="13"/>
    <col collapsed="false" customWidth="true" hidden="false" outlineLevel="0" max="6" min="5" style="0" width="10"/>
    <col collapsed="false" customWidth="true" hidden="false" outlineLevel="0" max="8" min="7" style="0" width="11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11"/>
    <col collapsed="false" customWidth="true" hidden="false" outlineLevel="0" max="12" min="12" style="0" width="40"/>
  </cols>
  <sheetData>
    <row r="1" customFormat="false" ht="17.35" hidden="false" customHeight="false" outlineLevel="0" collapsed="false">
      <c r="A1" s="1" t="s">
        <v>0</v>
      </c>
      <c r="J1" s="2" t="s">
        <v>1</v>
      </c>
    </row>
    <row r="2" customFormat="false" ht="15" hidden="false" customHeight="false" outlineLevel="0" collapsed="false">
      <c r="A2" s="3" t="s">
        <v>2</v>
      </c>
      <c r="B2" s="4" t="s">
        <v>3</v>
      </c>
      <c r="C2" s="4"/>
      <c r="D2" s="4"/>
      <c r="E2" s="3" t="s">
        <v>4</v>
      </c>
      <c r="F2" s="5" t="n">
        <v>46296</v>
      </c>
      <c r="H2" s="3" t="s">
        <v>5</v>
      </c>
      <c r="I2" s="6" t="n">
        <v>0.333333333333333</v>
      </c>
      <c r="J2" s="7" t="s">
        <v>6</v>
      </c>
    </row>
    <row r="4" customFormat="false" ht="15" hidden="false" customHeight="false" outlineLevel="0" collapsed="false">
      <c r="A4" s="7" t="s">
        <v>7</v>
      </c>
    </row>
    <row r="5" customFormat="false" ht="33.75" hidden="false" customHeight="true" outlineLevel="0" collapsed="false">
      <c r="A5" s="8" t="s">
        <v>8</v>
      </c>
      <c r="B5" s="8" t="s">
        <v>9</v>
      </c>
      <c r="C5" s="8" t="s">
        <v>10</v>
      </c>
      <c r="D5" s="8" t="s">
        <v>11</v>
      </c>
      <c r="E5" s="8" t="s">
        <v>12</v>
      </c>
      <c r="F5" s="8" t="s">
        <v>13</v>
      </c>
      <c r="G5" s="8" t="s">
        <v>14</v>
      </c>
      <c r="H5" s="9" t="s">
        <v>15</v>
      </c>
      <c r="I5" s="9" t="s">
        <v>16</v>
      </c>
      <c r="J5" s="8" t="s">
        <v>17</v>
      </c>
      <c r="K5" s="9" t="s">
        <v>18</v>
      </c>
      <c r="L5" s="8" t="s">
        <v>19</v>
      </c>
    </row>
    <row r="6" customFormat="false" ht="15" hidden="false" customHeight="false" outlineLevel="0" collapsed="false">
      <c r="A6" s="10" t="n">
        <f aca="false">IF(1&lt;=DAY(EOMONTH(BuwanRef,0)),DATE(YEAR(BuwanRef),MONTH(BuwanRef),1),"")</f>
        <v>46296</v>
      </c>
      <c r="B6" s="11" t="str">
        <f aca="false">IF(A6="","",CHOOSE(WEEKDAY(A6),"Linggo","Lunes","Martes","Miyerkules","Huwebes","Biyernes","Sabado"))</f>
        <v>Huwebes</v>
      </c>
      <c r="C6" s="12" t="s">
        <v>20</v>
      </c>
      <c r="D6" s="13" t="s">
        <v>21</v>
      </c>
      <c r="E6" s="14" t="n">
        <v>0.333333333333333</v>
      </c>
      <c r="F6" s="14" t="n">
        <v>0.708333333333333</v>
      </c>
      <c r="G6" s="15" t="n">
        <v>0.0416666666666667</v>
      </c>
      <c r="H6" s="16" t="n">
        <f aca="false">IF(AND(ISNUMBER(E6),ISNUMBER(F6)),MIN((MOD(F6-E6,1)-N(G6)),RegOras),IF(AND(ISNUMBER(E6),F6=""),"Nakabinbin",IF(OR(E6="Leave",F6="Leave"),"Leave","")))</f>
        <v>0.333333333333333</v>
      </c>
      <c r="I6" s="16" t="n">
        <f aca="false">IF(AND(ISNUMBER(E6),ISNUMBER(F6)),IF(J6="Oo",MAX(0,(MOD(F6-E6,1)-N(G6))-RegOras),0),"")</f>
        <v>0</v>
      </c>
      <c r="J6" s="17"/>
      <c r="K6" s="16" t="n">
        <f aca="false">IF(AND(ISNUMBER(E6),ISNUMBER(F6)),MAX(0,MIN(E6+MOD(F6-E6,1),30/24)-MAX(E6,22/24))+MAX(0,MIN(E6+MOD(F6-E6,1),6/24)-E6),"")</f>
        <v>0</v>
      </c>
      <c r="L6" s="18"/>
    </row>
    <row r="7" customFormat="false" ht="15" hidden="false" customHeight="false" outlineLevel="0" collapsed="false">
      <c r="A7" s="10" t="n">
        <f aca="false">IF(2&lt;=DAY(EOMONTH(BuwanRef,0)),DATE(YEAR(BuwanRef),MONTH(BuwanRef),2),"")</f>
        <v>46297</v>
      </c>
      <c r="B7" s="11" t="str">
        <f aca="false">IF(A7="","",CHOOSE(WEEKDAY(A7),"Linggo","Lunes","Martes","Miyerkules","Huwebes","Biyernes","Sabado"))</f>
        <v>Biyernes</v>
      </c>
      <c r="C7" s="12" t="s">
        <v>20</v>
      </c>
      <c r="D7" s="13" t="s">
        <v>21</v>
      </c>
      <c r="E7" s="14" t="n">
        <v>0.333333333333333</v>
      </c>
      <c r="F7" s="14" t="n">
        <v>0.708333333333333</v>
      </c>
      <c r="G7" s="15" t="n">
        <v>0.0416666666666667</v>
      </c>
      <c r="H7" s="16" t="n">
        <f aca="false">IF(AND(ISNUMBER(E7),ISNUMBER(F7)),MIN((MOD(F7-E7,1)-N(G7)),RegOras),IF(AND(ISNUMBER(E7),F7=""),"Nakabinbin",IF(OR(E7="Leave",F7="Leave"),"Leave","")))</f>
        <v>0.333333333333333</v>
      </c>
      <c r="I7" s="16" t="n">
        <f aca="false">IF(AND(ISNUMBER(E7),ISNUMBER(F7)),IF(J7="Oo",MAX(0,(MOD(F7-E7,1)-N(G7))-RegOras),0),"")</f>
        <v>0</v>
      </c>
      <c r="J7" s="17"/>
      <c r="K7" s="16" t="n">
        <f aca="false">IF(AND(ISNUMBER(E7),ISNUMBER(F7)),MAX(0,MIN(E7+MOD(F7-E7,1),30/24)-MAX(E7,22/24))+MAX(0,MIN(E7+MOD(F7-E7,1),6/24)-E7),"")</f>
        <v>0</v>
      </c>
      <c r="L7" s="18"/>
    </row>
    <row r="8" customFormat="false" ht="15" hidden="false" customHeight="false" outlineLevel="0" collapsed="false">
      <c r="A8" s="10" t="n">
        <f aca="false">IF(3&lt;=DAY(EOMONTH(BuwanRef,0)),DATE(YEAR(BuwanRef),MONTH(BuwanRef),3),"")</f>
        <v>46298</v>
      </c>
      <c r="B8" s="11" t="str">
        <f aca="false">IF(A8="","",CHOOSE(WEEKDAY(A8),"Linggo","Lunes","Martes","Miyerkules","Huwebes","Biyernes","Sabado"))</f>
        <v>Sabado</v>
      </c>
      <c r="C8" s="12"/>
      <c r="D8" s="13" t="s">
        <v>22</v>
      </c>
      <c r="E8" s="14"/>
      <c r="F8" s="14"/>
      <c r="G8" s="15"/>
      <c r="H8" s="16" t="str">
        <f aca="false">IF(AND(ISNUMBER(E8),ISNUMBER(F8)),MIN((MOD(F8-E8,1)-N(G8)),RegOras),IF(AND(ISNUMBER(E8),F8=""),"Nakabinbin",IF(OR(E8="Leave",F8="Leave"),"Leave","")))</f>
        <v/>
      </c>
      <c r="I8" s="16" t="str">
        <f aca="false">IF(AND(ISNUMBER(E8),ISNUMBER(F8)),IF(J8="Oo",MAX(0,(MOD(F8-E8,1)-N(G8))-RegOras),0),"")</f>
        <v/>
      </c>
      <c r="J8" s="17"/>
      <c r="K8" s="16" t="str">
        <f aca="false">IF(AND(ISNUMBER(E8),ISNUMBER(F8)),MAX(0,MIN(E8+MOD(F8-E8,1),30/24)-MAX(E8,22/24))+MAX(0,MIN(E8+MOD(F8-E8,1),6/24)-E8),"")</f>
        <v/>
      </c>
      <c r="L8" s="18"/>
    </row>
    <row r="9" customFormat="false" ht="15" hidden="false" customHeight="false" outlineLevel="0" collapsed="false">
      <c r="A9" s="10" t="n">
        <f aca="false">IF(4&lt;=DAY(EOMONTH(BuwanRef,0)),DATE(YEAR(BuwanRef),MONTH(BuwanRef),4),"")</f>
        <v>46299</v>
      </c>
      <c r="B9" s="11" t="str">
        <f aca="false">IF(A9="","",CHOOSE(WEEKDAY(A9),"Linggo","Lunes","Martes","Miyerkules","Huwebes","Biyernes","Sabado"))</f>
        <v>Linggo</v>
      </c>
      <c r="C9" s="12"/>
      <c r="D9" s="13" t="s">
        <v>22</v>
      </c>
      <c r="E9" s="14"/>
      <c r="F9" s="14"/>
      <c r="G9" s="15"/>
      <c r="H9" s="16" t="str">
        <f aca="false">IF(AND(ISNUMBER(E9),ISNUMBER(F9)),MIN((MOD(F9-E9,1)-N(G9)),RegOras),IF(AND(ISNUMBER(E9),F9=""),"Nakabinbin",IF(OR(E9="Leave",F9="Leave"),"Leave","")))</f>
        <v/>
      </c>
      <c r="I9" s="16" t="str">
        <f aca="false">IF(AND(ISNUMBER(E9),ISNUMBER(F9)),IF(J9="Oo",MAX(0,(MOD(F9-E9,1)-N(G9))-RegOras),0),"")</f>
        <v/>
      </c>
      <c r="J9" s="17"/>
      <c r="K9" s="16" t="str">
        <f aca="false">IF(AND(ISNUMBER(E9),ISNUMBER(F9)),MAX(0,MIN(E9+MOD(F9-E9,1),30/24)-MAX(E9,22/24))+MAX(0,MIN(E9+MOD(F9-E9,1),6/24)-E9),"")</f>
        <v/>
      </c>
      <c r="L9" s="18"/>
    </row>
    <row r="10" customFormat="false" ht="15" hidden="false" customHeight="false" outlineLevel="0" collapsed="false">
      <c r="A10" s="10" t="n">
        <f aca="false">IF(5&lt;=DAY(EOMONTH(BuwanRef,0)),DATE(YEAR(BuwanRef),MONTH(BuwanRef),5),"")</f>
        <v>46300</v>
      </c>
      <c r="B10" s="11" t="str">
        <f aca="false">IF(A10="","",CHOOSE(WEEKDAY(A10),"Linggo","Lunes","Martes","Miyerkules","Huwebes","Biyernes","Sabado"))</f>
        <v>Lunes</v>
      </c>
      <c r="C10" s="12" t="s">
        <v>20</v>
      </c>
      <c r="D10" s="13" t="s">
        <v>21</v>
      </c>
      <c r="E10" s="14" t="n">
        <v>0.331944444444444</v>
      </c>
      <c r="F10" s="14" t="n">
        <v>0.709722222222222</v>
      </c>
      <c r="G10" s="15" t="n">
        <v>0.0416666666666667</v>
      </c>
      <c r="H10" s="16" t="n">
        <f aca="false">IF(AND(ISNUMBER(E10),ISNUMBER(F10)),MIN((MOD(F10-E10,1)-N(G10)),RegOras),IF(AND(ISNUMBER(E10),F10=""),"Nakabinbin",IF(OR(E10="Leave",F10="Leave"),"Leave","")))</f>
        <v>0.333333333333333</v>
      </c>
      <c r="I10" s="16" t="n">
        <f aca="false">IF(AND(ISNUMBER(E10),ISNUMBER(F10)),IF(J10="Oo",MAX(0,(MOD(F10-E10,1)-N(G10))-RegOras),0),"")</f>
        <v>0</v>
      </c>
      <c r="J10" s="17"/>
      <c r="K10" s="16" t="n">
        <f aca="false">IF(AND(ISNUMBER(E10),ISNUMBER(F10)),MAX(0,MIN(E10+MOD(F10-E10,1),30/24)-MAX(E10,22/24))+MAX(0,MIN(E10+MOD(F10-E10,1),6/24)-E10),"")</f>
        <v>0</v>
      </c>
      <c r="L10" s="18" t="s">
        <v>23</v>
      </c>
    </row>
    <row r="11" customFormat="false" ht="15" hidden="false" customHeight="false" outlineLevel="0" collapsed="false">
      <c r="A11" s="10" t="n">
        <f aca="false">IF(6&lt;=DAY(EOMONTH(BuwanRef,0)),DATE(YEAR(BuwanRef),MONTH(BuwanRef),6),"")</f>
        <v>46301</v>
      </c>
      <c r="B11" s="11" t="str">
        <f aca="false">IF(A11="","",CHOOSE(WEEKDAY(A11),"Linggo","Lunes","Martes","Miyerkules","Huwebes","Biyernes","Sabado"))</f>
        <v>Martes</v>
      </c>
      <c r="C11" s="12" t="s">
        <v>20</v>
      </c>
      <c r="D11" s="13" t="s">
        <v>21</v>
      </c>
      <c r="E11" s="14" t="n">
        <v>0.347916666666667</v>
      </c>
      <c r="F11" s="14" t="n">
        <v>0.708333333333333</v>
      </c>
      <c r="G11" s="15" t="n">
        <v>0.0416666666666667</v>
      </c>
      <c r="H11" s="16" t="n">
        <f aca="false">IF(AND(ISNUMBER(E11),ISNUMBER(F11)),MIN((MOD(F11-E11,1)-N(G11)),RegOras),IF(AND(ISNUMBER(E11),F11=""),"Nakabinbin",IF(OR(E11="Leave",F11="Leave"),"Leave","")))</f>
        <v>0.31875</v>
      </c>
      <c r="I11" s="16" t="n">
        <f aca="false">IF(AND(ISNUMBER(E11),ISNUMBER(F11)),IF(J11="Oo",MAX(0,(MOD(F11-E11,1)-N(G11))-RegOras),0),"")</f>
        <v>0</v>
      </c>
      <c r="J11" s="17"/>
      <c r="K11" s="16" t="n">
        <f aca="false">IF(AND(ISNUMBER(E11),ISNUMBER(F11)),MAX(0,MIN(E11+MOD(F11-E11,1),30/24)-MAX(E11,22/24))+MAX(0,MIN(E11+MOD(F11-E11,1),6/24)-E11),"")</f>
        <v>0</v>
      </c>
      <c r="L11" s="18" t="s">
        <v>24</v>
      </c>
    </row>
    <row r="12" customFormat="false" ht="15" hidden="false" customHeight="false" outlineLevel="0" collapsed="false">
      <c r="A12" s="10" t="n">
        <f aca="false">IF(7&lt;=DAY(EOMONTH(BuwanRef,0)),DATE(YEAR(BuwanRef),MONTH(BuwanRef),7),"")</f>
        <v>46302</v>
      </c>
      <c r="B12" s="11" t="str">
        <f aca="false">IF(A12="","",CHOOSE(WEEKDAY(A12),"Linggo","Lunes","Martes","Miyerkules","Huwebes","Biyernes","Sabado"))</f>
        <v>Miyerkules</v>
      </c>
      <c r="C12" s="12" t="s">
        <v>20</v>
      </c>
      <c r="D12" s="13" t="s">
        <v>21</v>
      </c>
      <c r="E12" s="14" t="n">
        <v>0.333333333333333</v>
      </c>
      <c r="F12" s="14"/>
      <c r="G12" s="15" t="n">
        <v>0.0416666666666667</v>
      </c>
      <c r="H12" s="16" t="str">
        <f aca="false">IF(AND(ISNUMBER(E12),ISNUMBER(F12)),MIN((MOD(F12-E12,1)-N(G12)),RegOras),IF(AND(ISNUMBER(E12),F12=""),"Nakabinbin",IF(OR(E12="Leave",F12="Leave"),"Leave","")))</f>
        <v>Nakabinbin</v>
      </c>
      <c r="I12" s="16" t="str">
        <f aca="false">IF(AND(ISNUMBER(E12),ISNUMBER(F12)),IF(J12="Oo",MAX(0,(MOD(F12-E12,1)-N(G12))-RegOras),0),"")</f>
        <v/>
      </c>
      <c r="J12" s="17"/>
      <c r="K12" s="16" t="str">
        <f aca="false">IF(AND(ISNUMBER(E12),ISNUMBER(F12)),MAX(0,MIN(E12+MOD(F12-E12,1),30/24)-MAX(E12,22/24))+MAX(0,MIN(E12+MOD(F12-E12,1),6/24)-E12),"")</f>
        <v/>
      </c>
      <c r="L12" s="18" t="s">
        <v>25</v>
      </c>
    </row>
    <row r="13" customFormat="false" ht="15" hidden="false" customHeight="false" outlineLevel="0" collapsed="false">
      <c r="A13" s="10" t="n">
        <f aca="false">IF(8&lt;=DAY(EOMONTH(BuwanRef,0)),DATE(YEAR(BuwanRef),MONTH(BuwanRef),8),"")</f>
        <v>46303</v>
      </c>
      <c r="B13" s="11" t="str">
        <f aca="false">IF(A13="","",CHOOSE(WEEKDAY(A13),"Linggo","Lunes","Martes","Miyerkules","Huwebes","Biyernes","Sabado"))</f>
        <v>Huwebes</v>
      </c>
      <c r="C13" s="12" t="s">
        <v>20</v>
      </c>
      <c r="D13" s="13" t="s">
        <v>21</v>
      </c>
      <c r="E13" s="14" t="n">
        <v>0.333333333333333</v>
      </c>
      <c r="F13" s="14" t="n">
        <v>0.791666666666667</v>
      </c>
      <c r="G13" s="15" t="n">
        <v>0.0416666666666667</v>
      </c>
      <c r="H13" s="16" t="n">
        <f aca="false">IF(AND(ISNUMBER(E13),ISNUMBER(F13)),MIN((MOD(F13-E13,1)-N(G13)),RegOras),IF(AND(ISNUMBER(E13),F13=""),"Nakabinbin",IF(OR(E13="Leave",F13="Leave"),"Leave","")))</f>
        <v>0.333333333333333</v>
      </c>
      <c r="I13" s="16" t="n">
        <f aca="false">IF(AND(ISNUMBER(E13),ISNUMBER(F13)),IF(J13="Oo",MAX(0,(MOD(F13-E13,1)-N(G13))-RegOras),0),"")</f>
        <v>0.0833333333333333</v>
      </c>
      <c r="J13" s="17" t="s">
        <v>26</v>
      </c>
      <c r="K13" s="16" t="n">
        <f aca="false">IF(AND(ISNUMBER(E13),ISNUMBER(F13)),MAX(0,MIN(E13+MOD(F13-E13,1),30/24)-MAX(E13,22/24))+MAX(0,MIN(E13+MOD(F13-E13,1),6/24)-E13),"")</f>
        <v>0</v>
      </c>
      <c r="L13" s="18" t="s">
        <v>27</v>
      </c>
    </row>
    <row r="14" customFormat="false" ht="15" hidden="false" customHeight="false" outlineLevel="0" collapsed="false">
      <c r="A14" s="10" t="n">
        <f aca="false">IF(9&lt;=DAY(EOMONTH(BuwanRef,0)),DATE(YEAR(BuwanRef),MONTH(BuwanRef),9),"")</f>
        <v>46304</v>
      </c>
      <c r="B14" s="11" t="str">
        <f aca="false">IF(A14="","",CHOOSE(WEEKDAY(A14),"Linggo","Lunes","Martes","Miyerkules","Huwebes","Biyernes","Sabado"))</f>
        <v>Biyernes</v>
      </c>
      <c r="C14" s="12" t="s">
        <v>20</v>
      </c>
      <c r="D14" s="13" t="s">
        <v>28</v>
      </c>
      <c r="E14" s="14" t="s">
        <v>28</v>
      </c>
      <c r="F14" s="14" t="s">
        <v>28</v>
      </c>
      <c r="G14" s="15"/>
      <c r="H14" s="16" t="str">
        <f aca="false">IF(AND(ISNUMBER(E14),ISNUMBER(F14)),MIN((MOD(F14-E14,1)-N(G14)),RegOras),IF(AND(ISNUMBER(E14),F14=""),"Nakabinbin",IF(OR(E14="Leave",F14="Leave"),"Leave","")))</f>
        <v>Leave</v>
      </c>
      <c r="I14" s="16" t="str">
        <f aca="false">IF(AND(ISNUMBER(E14),ISNUMBER(F14)),IF(J14="Oo",MAX(0,(MOD(F14-E14,1)-N(G14))-RegOras),0),"")</f>
        <v/>
      </c>
      <c r="J14" s="17"/>
      <c r="K14" s="16" t="str">
        <f aca="false">IF(AND(ISNUMBER(E14),ISNUMBER(F14)),MAX(0,MIN(E14+MOD(F14-E14,1),30/24)-MAX(E14,22/24))+MAX(0,MIN(E14+MOD(F14-E14,1),6/24)-E14),"")</f>
        <v/>
      </c>
      <c r="L14" s="18" t="s">
        <v>29</v>
      </c>
    </row>
    <row r="15" customFormat="false" ht="15" hidden="false" customHeight="false" outlineLevel="0" collapsed="false">
      <c r="A15" s="10" t="n">
        <f aca="false">IF(10&lt;=DAY(EOMONTH(BuwanRef,0)),DATE(YEAR(BuwanRef),MONTH(BuwanRef),10),"")</f>
        <v>46305</v>
      </c>
      <c r="B15" s="11" t="str">
        <f aca="false">IF(A15="","",CHOOSE(WEEKDAY(A15),"Linggo","Lunes","Martes","Miyerkules","Huwebes","Biyernes","Sabado"))</f>
        <v>Sabado</v>
      </c>
      <c r="C15" s="12"/>
      <c r="D15" s="13" t="s">
        <v>22</v>
      </c>
      <c r="E15" s="14"/>
      <c r="F15" s="14"/>
      <c r="G15" s="15"/>
      <c r="H15" s="16" t="str">
        <f aca="false">IF(AND(ISNUMBER(E15),ISNUMBER(F15)),MIN((MOD(F15-E15,1)-N(G15)),RegOras),IF(AND(ISNUMBER(E15),F15=""),"Nakabinbin",IF(OR(E15="Leave",F15="Leave"),"Leave","")))</f>
        <v/>
      </c>
      <c r="I15" s="16" t="str">
        <f aca="false">IF(AND(ISNUMBER(E15),ISNUMBER(F15)),IF(J15="Oo",MAX(0,(MOD(F15-E15,1)-N(G15))-RegOras),0),"")</f>
        <v/>
      </c>
      <c r="J15" s="17"/>
      <c r="K15" s="16" t="str">
        <f aca="false">IF(AND(ISNUMBER(E15),ISNUMBER(F15)),MAX(0,MIN(E15+MOD(F15-E15,1),30/24)-MAX(E15,22/24))+MAX(0,MIN(E15+MOD(F15-E15,1),6/24)-E15),"")</f>
        <v/>
      </c>
      <c r="L15" s="18"/>
    </row>
    <row r="16" customFormat="false" ht="15" hidden="false" customHeight="false" outlineLevel="0" collapsed="false">
      <c r="A16" s="10" t="n">
        <f aca="false">IF(11&lt;=DAY(EOMONTH(BuwanRef,0)),DATE(YEAR(BuwanRef),MONTH(BuwanRef),11),"")</f>
        <v>46306</v>
      </c>
      <c r="B16" s="11" t="str">
        <f aca="false">IF(A16="","",CHOOSE(WEEKDAY(A16),"Linggo","Lunes","Martes","Miyerkules","Huwebes","Biyernes","Sabado"))</f>
        <v>Linggo</v>
      </c>
      <c r="C16" s="12"/>
      <c r="D16" s="13" t="s">
        <v>22</v>
      </c>
      <c r="E16" s="14"/>
      <c r="F16" s="14"/>
      <c r="G16" s="15"/>
      <c r="H16" s="16" t="str">
        <f aca="false">IF(AND(ISNUMBER(E16),ISNUMBER(F16)),MIN((MOD(F16-E16,1)-N(G16)),RegOras),IF(AND(ISNUMBER(E16),F16=""),"Nakabinbin",IF(OR(E16="Leave",F16="Leave"),"Leave","")))</f>
        <v/>
      </c>
      <c r="I16" s="16" t="str">
        <f aca="false">IF(AND(ISNUMBER(E16),ISNUMBER(F16)),IF(J16="Oo",MAX(0,(MOD(F16-E16,1)-N(G16))-RegOras),0),"")</f>
        <v/>
      </c>
      <c r="J16" s="17"/>
      <c r="K16" s="16" t="str">
        <f aca="false">IF(AND(ISNUMBER(E16),ISNUMBER(F16)),MAX(0,MIN(E16+MOD(F16-E16,1),30/24)-MAX(E16,22/24))+MAX(0,MIN(E16+MOD(F16-E16,1),6/24)-E16),"")</f>
        <v/>
      </c>
      <c r="L16" s="18"/>
    </row>
    <row r="17" customFormat="false" ht="15" hidden="false" customHeight="false" outlineLevel="0" collapsed="false">
      <c r="A17" s="10" t="n">
        <f aca="false">IF(12&lt;=DAY(EOMONTH(BuwanRef,0)),DATE(YEAR(BuwanRef),MONTH(BuwanRef),12),"")</f>
        <v>46307</v>
      </c>
      <c r="B17" s="11" t="str">
        <f aca="false">IF(A17="","",CHOOSE(WEEKDAY(A17),"Linggo","Lunes","Martes","Miyerkules","Huwebes","Biyernes","Sabado"))</f>
        <v>Lunes</v>
      </c>
      <c r="C17" s="12" t="s">
        <v>20</v>
      </c>
      <c r="D17" s="13" t="s">
        <v>21</v>
      </c>
      <c r="E17" s="14" t="n">
        <v>0.333333333333333</v>
      </c>
      <c r="F17" s="14" t="n">
        <v>0.708333333333333</v>
      </c>
      <c r="G17" s="15" t="n">
        <v>0.0416666666666667</v>
      </c>
      <c r="H17" s="16" t="n">
        <f aca="false">IF(AND(ISNUMBER(E17),ISNUMBER(F17)),MIN((MOD(F17-E17,1)-N(G17)),RegOras),IF(AND(ISNUMBER(E17),F17=""),"Nakabinbin",IF(OR(E17="Leave",F17="Leave"),"Leave","")))</f>
        <v>0.333333333333333</v>
      </c>
      <c r="I17" s="16" t="n">
        <f aca="false">IF(AND(ISNUMBER(E17),ISNUMBER(F17)),IF(J17="Oo",MAX(0,(MOD(F17-E17,1)-N(G17))-RegOras),0),"")</f>
        <v>0</v>
      </c>
      <c r="J17" s="17"/>
      <c r="K17" s="16" t="n">
        <f aca="false">IF(AND(ISNUMBER(E17),ISNUMBER(F17)),MAX(0,MIN(E17+MOD(F17-E17,1),30/24)-MAX(E17,22/24))+MAX(0,MIN(E17+MOD(F17-E17,1),6/24)-E17),"")</f>
        <v>0</v>
      </c>
      <c r="L17" s="18"/>
    </row>
    <row r="18" customFormat="false" ht="15" hidden="false" customHeight="false" outlineLevel="0" collapsed="false">
      <c r="A18" s="10" t="n">
        <f aca="false">IF(13&lt;=DAY(EOMONTH(BuwanRef,0)),DATE(YEAR(BuwanRef),MONTH(BuwanRef),13),"")</f>
        <v>46308</v>
      </c>
      <c r="B18" s="11" t="str">
        <f aca="false">IF(A18="","",CHOOSE(WEEKDAY(A18),"Linggo","Lunes","Martes","Miyerkules","Huwebes","Biyernes","Sabado"))</f>
        <v>Martes</v>
      </c>
      <c r="C18" s="12" t="s">
        <v>20</v>
      </c>
      <c r="D18" s="13" t="s">
        <v>21</v>
      </c>
      <c r="E18" s="14" t="n">
        <v>0.333333333333333</v>
      </c>
      <c r="F18" s="14" t="n">
        <v>0.708333333333333</v>
      </c>
      <c r="G18" s="15" t="n">
        <v>0.0416666666666667</v>
      </c>
      <c r="H18" s="16" t="n">
        <f aca="false">IF(AND(ISNUMBER(E18),ISNUMBER(F18)),MIN((MOD(F18-E18,1)-N(G18)),RegOras),IF(AND(ISNUMBER(E18),F18=""),"Nakabinbin",IF(OR(E18="Leave",F18="Leave"),"Leave","")))</f>
        <v>0.333333333333333</v>
      </c>
      <c r="I18" s="16" t="n">
        <f aca="false">IF(AND(ISNUMBER(E18),ISNUMBER(F18)),IF(J18="Oo",MAX(0,(MOD(F18-E18,1)-N(G18))-RegOras),0),"")</f>
        <v>0</v>
      </c>
      <c r="J18" s="17"/>
      <c r="K18" s="16" t="n">
        <f aca="false">IF(AND(ISNUMBER(E18),ISNUMBER(F18)),MAX(0,MIN(E18+MOD(F18-E18,1),30/24)-MAX(E18,22/24))+MAX(0,MIN(E18+MOD(F18-E18,1),6/24)-E18),"")</f>
        <v>0</v>
      </c>
      <c r="L18" s="18"/>
    </row>
    <row r="19" customFormat="false" ht="15" hidden="false" customHeight="false" outlineLevel="0" collapsed="false">
      <c r="A19" s="10" t="n">
        <f aca="false">IF(14&lt;=DAY(EOMONTH(BuwanRef,0)),DATE(YEAR(BuwanRef),MONTH(BuwanRef),14),"")</f>
        <v>46309</v>
      </c>
      <c r="B19" s="11" t="str">
        <f aca="false">IF(A19="","",CHOOSE(WEEKDAY(A19),"Linggo","Lunes","Martes","Miyerkules","Huwebes","Biyernes","Sabado"))</f>
        <v>Miyerkules</v>
      </c>
      <c r="C19" s="12" t="s">
        <v>20</v>
      </c>
      <c r="D19" s="13" t="s">
        <v>21</v>
      </c>
      <c r="E19" s="14" t="n">
        <v>0.333333333333333</v>
      </c>
      <c r="F19" s="14" t="n">
        <v>0.708333333333333</v>
      </c>
      <c r="G19" s="15" t="n">
        <v>0.0416666666666667</v>
      </c>
      <c r="H19" s="16" t="n">
        <f aca="false">IF(AND(ISNUMBER(E19),ISNUMBER(F19)),MIN((MOD(F19-E19,1)-N(G19)),RegOras),IF(AND(ISNUMBER(E19),F19=""),"Nakabinbin",IF(OR(E19="Leave",F19="Leave"),"Leave","")))</f>
        <v>0.333333333333333</v>
      </c>
      <c r="I19" s="16" t="n">
        <f aca="false">IF(AND(ISNUMBER(E19),ISNUMBER(F19)),IF(J19="Oo",MAX(0,(MOD(F19-E19,1)-N(G19))-RegOras),0),"")</f>
        <v>0</v>
      </c>
      <c r="J19" s="17"/>
      <c r="K19" s="16" t="n">
        <f aca="false">IF(AND(ISNUMBER(E19),ISNUMBER(F19)),MAX(0,MIN(E19+MOD(F19-E19,1),30/24)-MAX(E19,22/24))+MAX(0,MIN(E19+MOD(F19-E19,1),6/24)-E19),"")</f>
        <v>0</v>
      </c>
      <c r="L19" s="18"/>
    </row>
    <row r="20" customFormat="false" ht="15" hidden="false" customHeight="false" outlineLevel="0" collapsed="false">
      <c r="A20" s="10" t="n">
        <f aca="false">IF(15&lt;=DAY(EOMONTH(BuwanRef,0)),DATE(YEAR(BuwanRef),MONTH(BuwanRef),15),"")</f>
        <v>46310</v>
      </c>
      <c r="B20" s="11" t="str">
        <f aca="false">IF(A20="","",CHOOSE(WEEKDAY(A20),"Linggo","Lunes","Martes","Miyerkules","Huwebes","Biyernes","Sabado"))</f>
        <v>Huwebes</v>
      </c>
      <c r="C20" s="12" t="s">
        <v>20</v>
      </c>
      <c r="D20" s="13" t="s">
        <v>21</v>
      </c>
      <c r="E20" s="14" t="n">
        <v>0.333333333333333</v>
      </c>
      <c r="F20" s="14" t="n">
        <v>0.708333333333333</v>
      </c>
      <c r="G20" s="15" t="n">
        <v>0.0416666666666667</v>
      </c>
      <c r="H20" s="16" t="n">
        <f aca="false">IF(AND(ISNUMBER(E20),ISNUMBER(F20)),MIN((MOD(F20-E20,1)-N(G20)),RegOras),IF(AND(ISNUMBER(E20),F20=""),"Nakabinbin",IF(OR(E20="Leave",F20="Leave"),"Leave","")))</f>
        <v>0.333333333333333</v>
      </c>
      <c r="I20" s="16" t="n">
        <f aca="false">IF(AND(ISNUMBER(E20),ISNUMBER(F20)),IF(J20="Oo",MAX(0,(MOD(F20-E20,1)-N(G20))-RegOras),0),"")</f>
        <v>0</v>
      </c>
      <c r="J20" s="17"/>
      <c r="K20" s="16" t="n">
        <f aca="false">IF(AND(ISNUMBER(E20),ISNUMBER(F20)),MAX(0,MIN(E20+MOD(F20-E20,1),30/24)-MAX(E20,22/24))+MAX(0,MIN(E20+MOD(F20-E20,1),6/24)-E20),"")</f>
        <v>0</v>
      </c>
      <c r="L20" s="18"/>
    </row>
    <row r="21" customFormat="false" ht="15" hidden="false" customHeight="false" outlineLevel="0" collapsed="false">
      <c r="A21" s="10" t="n">
        <f aca="false">IF(16&lt;=DAY(EOMONTH(BuwanRef,0)),DATE(YEAR(BuwanRef),MONTH(BuwanRef),16),"")</f>
        <v>46311</v>
      </c>
      <c r="B21" s="11" t="str">
        <f aca="false">IF(A21="","",CHOOSE(WEEKDAY(A21),"Linggo","Lunes","Martes","Miyerkules","Huwebes","Biyernes","Sabado"))</f>
        <v>Biyernes</v>
      </c>
      <c r="C21" s="12" t="s">
        <v>20</v>
      </c>
      <c r="D21" s="13" t="s">
        <v>21</v>
      </c>
      <c r="E21" s="14" t="n">
        <v>0.333333333333333</v>
      </c>
      <c r="F21" s="14" t="n">
        <v>0.708333333333333</v>
      </c>
      <c r="G21" s="15" t="n">
        <v>0.0416666666666667</v>
      </c>
      <c r="H21" s="16" t="n">
        <f aca="false">IF(AND(ISNUMBER(E21),ISNUMBER(F21)),MIN((MOD(F21-E21,1)-N(G21)),RegOras),IF(AND(ISNUMBER(E21),F21=""),"Nakabinbin",IF(OR(E21="Leave",F21="Leave"),"Leave","")))</f>
        <v>0.333333333333333</v>
      </c>
      <c r="I21" s="16" t="n">
        <f aca="false">IF(AND(ISNUMBER(E21),ISNUMBER(F21)),IF(J21="Oo",MAX(0,(MOD(F21-E21,1)-N(G21))-RegOras),0),"")</f>
        <v>0</v>
      </c>
      <c r="J21" s="17"/>
      <c r="K21" s="16" t="n">
        <f aca="false">IF(AND(ISNUMBER(E21),ISNUMBER(F21)),MAX(0,MIN(E21+MOD(F21-E21,1),30/24)-MAX(E21,22/24))+MAX(0,MIN(E21+MOD(F21-E21,1),6/24)-E21),"")</f>
        <v>0</v>
      </c>
      <c r="L21" s="18"/>
    </row>
    <row r="22" customFormat="false" ht="15" hidden="false" customHeight="false" outlineLevel="0" collapsed="false">
      <c r="A22" s="10" t="n">
        <f aca="false">IF(17&lt;=DAY(EOMONTH(BuwanRef,0)),DATE(YEAR(BuwanRef),MONTH(BuwanRef),17),"")</f>
        <v>46312</v>
      </c>
      <c r="B22" s="11" t="str">
        <f aca="false">IF(A22="","",CHOOSE(WEEKDAY(A22),"Linggo","Lunes","Martes","Miyerkules","Huwebes","Biyernes","Sabado"))</f>
        <v>Sabado</v>
      </c>
      <c r="C22" s="12"/>
      <c r="D22" s="13" t="s">
        <v>22</v>
      </c>
      <c r="E22" s="14"/>
      <c r="F22" s="14"/>
      <c r="G22" s="15"/>
      <c r="H22" s="16" t="str">
        <f aca="false">IF(AND(ISNUMBER(E22),ISNUMBER(F22)),MIN((MOD(F22-E22,1)-N(G22)),RegOras),IF(AND(ISNUMBER(E22),F22=""),"Nakabinbin",IF(OR(E22="Leave",F22="Leave"),"Leave","")))</f>
        <v/>
      </c>
      <c r="I22" s="16" t="str">
        <f aca="false">IF(AND(ISNUMBER(E22),ISNUMBER(F22)),IF(J22="Oo",MAX(0,(MOD(F22-E22,1)-N(G22))-RegOras),0),"")</f>
        <v/>
      </c>
      <c r="J22" s="17"/>
      <c r="K22" s="16" t="str">
        <f aca="false">IF(AND(ISNUMBER(E22),ISNUMBER(F22)),MAX(0,MIN(E22+MOD(F22-E22,1),30/24)-MAX(E22,22/24))+MAX(0,MIN(E22+MOD(F22-E22,1),6/24)-E22),"")</f>
        <v/>
      </c>
      <c r="L22" s="18"/>
    </row>
    <row r="23" customFormat="false" ht="15" hidden="false" customHeight="false" outlineLevel="0" collapsed="false">
      <c r="A23" s="10" t="n">
        <f aca="false">IF(18&lt;=DAY(EOMONTH(BuwanRef,0)),DATE(YEAR(BuwanRef),MONTH(BuwanRef),18),"")</f>
        <v>46313</v>
      </c>
      <c r="B23" s="11" t="str">
        <f aca="false">IF(A23="","",CHOOSE(WEEKDAY(A23),"Linggo","Lunes","Martes","Miyerkules","Huwebes","Biyernes","Sabado"))</f>
        <v>Linggo</v>
      </c>
      <c r="C23" s="12" t="s">
        <v>30</v>
      </c>
      <c r="D23" s="13" t="s">
        <v>22</v>
      </c>
      <c r="E23" s="14" t="n">
        <v>0.375</v>
      </c>
      <c r="F23" s="14" t="n">
        <v>0.75</v>
      </c>
      <c r="G23" s="15" t="n">
        <v>0.0416666666666667</v>
      </c>
      <c r="H23" s="16" t="n">
        <f aca="false">IF(AND(ISNUMBER(E23),ISNUMBER(F23)),MIN((MOD(F23-E23,1)-N(G23)),RegOras),IF(AND(ISNUMBER(E23),F23=""),"Nakabinbin",IF(OR(E23="Leave",F23="Leave"),"Leave","")))</f>
        <v>0.333333333333333</v>
      </c>
      <c r="I23" s="16" t="n">
        <f aca="false">IF(AND(ISNUMBER(E23),ISNUMBER(F23)),IF(J23="Oo",MAX(0,(MOD(F23-E23,1)-N(G23))-RegOras),0),"")</f>
        <v>0</v>
      </c>
      <c r="J23" s="17"/>
      <c r="K23" s="16" t="n">
        <f aca="false">IF(AND(ISNUMBER(E23),ISNUMBER(F23)),MAX(0,MIN(E23+MOD(F23-E23,1),30/24)-MAX(E23,22/24))+MAX(0,MIN(E23+MOD(F23-E23,1),6/24)-E23),"")</f>
        <v>0</v>
      </c>
      <c r="L23" s="18" t="s">
        <v>31</v>
      </c>
    </row>
    <row r="24" customFormat="false" ht="15" hidden="false" customHeight="false" outlineLevel="0" collapsed="false">
      <c r="A24" s="10" t="n">
        <f aca="false">IF(19&lt;=DAY(EOMONTH(BuwanRef,0)),DATE(YEAR(BuwanRef),MONTH(BuwanRef),19),"")</f>
        <v>46314</v>
      </c>
      <c r="B24" s="11" t="str">
        <f aca="false">IF(A24="","",CHOOSE(WEEKDAY(A24),"Linggo","Lunes","Martes","Miyerkules","Huwebes","Biyernes","Sabado"))</f>
        <v>Lunes</v>
      </c>
      <c r="C24" s="12" t="s">
        <v>20</v>
      </c>
      <c r="D24" s="13" t="s">
        <v>21</v>
      </c>
      <c r="E24" s="14" t="n">
        <v>0.333333333333333</v>
      </c>
      <c r="F24" s="14" t="n">
        <v>0.708333333333333</v>
      </c>
      <c r="G24" s="15" t="n">
        <v>0.0416666666666667</v>
      </c>
      <c r="H24" s="16" t="n">
        <f aca="false">IF(AND(ISNUMBER(E24),ISNUMBER(F24)),MIN((MOD(F24-E24,1)-N(G24)),RegOras),IF(AND(ISNUMBER(E24),F24=""),"Nakabinbin",IF(OR(E24="Leave",F24="Leave"),"Leave","")))</f>
        <v>0.333333333333333</v>
      </c>
      <c r="I24" s="16" t="n">
        <f aca="false">IF(AND(ISNUMBER(E24),ISNUMBER(F24)),IF(J24="Oo",MAX(0,(MOD(F24-E24,1)-N(G24))-RegOras),0),"")</f>
        <v>0</v>
      </c>
      <c r="J24" s="17"/>
      <c r="K24" s="16" t="n">
        <f aca="false">IF(AND(ISNUMBER(E24),ISNUMBER(F24)),MAX(0,MIN(E24+MOD(F24-E24,1),30/24)-MAX(E24,22/24))+MAX(0,MIN(E24+MOD(F24-E24,1),6/24)-E24),"")</f>
        <v>0</v>
      </c>
      <c r="L24" s="18"/>
    </row>
    <row r="25" customFormat="false" ht="15" hidden="false" customHeight="false" outlineLevel="0" collapsed="false">
      <c r="A25" s="10" t="n">
        <f aca="false">IF(20&lt;=DAY(EOMONTH(BuwanRef,0)),DATE(YEAR(BuwanRef),MONTH(BuwanRef),20),"")</f>
        <v>46315</v>
      </c>
      <c r="B25" s="11" t="str">
        <f aca="false">IF(A25="","",CHOOSE(WEEKDAY(A25),"Linggo","Lunes","Martes","Miyerkules","Huwebes","Biyernes","Sabado"))</f>
        <v>Martes</v>
      </c>
      <c r="C25" s="12" t="s">
        <v>20</v>
      </c>
      <c r="D25" s="13" t="s">
        <v>21</v>
      </c>
      <c r="E25" s="14" t="n">
        <v>0.333333333333333</v>
      </c>
      <c r="F25" s="14" t="n">
        <v>0.708333333333333</v>
      </c>
      <c r="G25" s="15" t="n">
        <v>0.0416666666666667</v>
      </c>
      <c r="H25" s="16" t="n">
        <f aca="false">IF(AND(ISNUMBER(E25),ISNUMBER(F25)),MIN((MOD(F25-E25,1)-N(G25)),RegOras),IF(AND(ISNUMBER(E25),F25=""),"Nakabinbin",IF(OR(E25="Leave",F25="Leave"),"Leave","")))</f>
        <v>0.333333333333333</v>
      </c>
      <c r="I25" s="16" t="n">
        <f aca="false">IF(AND(ISNUMBER(E25),ISNUMBER(F25)),IF(J25="Oo",MAX(0,(MOD(F25-E25,1)-N(G25))-RegOras),0),"")</f>
        <v>0</v>
      </c>
      <c r="J25" s="17"/>
      <c r="K25" s="16" t="n">
        <f aca="false">IF(AND(ISNUMBER(E25),ISNUMBER(F25)),MAX(0,MIN(E25+MOD(F25-E25,1),30/24)-MAX(E25,22/24))+MAX(0,MIN(E25+MOD(F25-E25,1),6/24)-E25),"")</f>
        <v>0</v>
      </c>
      <c r="L25" s="18"/>
    </row>
    <row r="26" customFormat="false" ht="15" hidden="false" customHeight="false" outlineLevel="0" collapsed="false">
      <c r="A26" s="10" t="n">
        <f aca="false">IF(21&lt;=DAY(EOMONTH(BuwanRef,0)),DATE(YEAR(BuwanRef),MONTH(BuwanRef),21),"")</f>
        <v>46316</v>
      </c>
      <c r="B26" s="11" t="str">
        <f aca="false">IF(A26="","",CHOOSE(WEEKDAY(A26),"Linggo","Lunes","Martes","Miyerkules","Huwebes","Biyernes","Sabado"))</f>
        <v>Miyerkules</v>
      </c>
      <c r="C26" s="12" t="s">
        <v>20</v>
      </c>
      <c r="D26" s="13" t="s">
        <v>21</v>
      </c>
      <c r="E26" s="14" t="n">
        <v>0.333333333333333</v>
      </c>
      <c r="F26" s="14" t="n">
        <v>0.708333333333333</v>
      </c>
      <c r="G26" s="15" t="n">
        <v>0.0416666666666667</v>
      </c>
      <c r="H26" s="16" t="n">
        <f aca="false">IF(AND(ISNUMBER(E26),ISNUMBER(F26)),MIN((MOD(F26-E26,1)-N(G26)),RegOras),IF(AND(ISNUMBER(E26),F26=""),"Nakabinbin",IF(OR(E26="Leave",F26="Leave"),"Leave","")))</f>
        <v>0.333333333333333</v>
      </c>
      <c r="I26" s="16" t="n">
        <f aca="false">IF(AND(ISNUMBER(E26),ISNUMBER(F26)),IF(J26="Oo",MAX(0,(MOD(F26-E26,1)-N(G26))-RegOras),0),"")</f>
        <v>0</v>
      </c>
      <c r="J26" s="17"/>
      <c r="K26" s="16" t="n">
        <f aca="false">IF(AND(ISNUMBER(E26),ISNUMBER(F26)),MAX(0,MIN(E26+MOD(F26-E26,1),30/24)-MAX(E26,22/24))+MAX(0,MIN(E26+MOD(F26-E26,1),6/24)-E26),"")</f>
        <v>0</v>
      </c>
      <c r="L26" s="18"/>
    </row>
    <row r="27" customFormat="false" ht="15" hidden="false" customHeight="false" outlineLevel="0" collapsed="false">
      <c r="A27" s="10" t="n">
        <f aca="false">IF(22&lt;=DAY(EOMONTH(BuwanRef,0)),DATE(YEAR(BuwanRef),MONTH(BuwanRef),22),"")</f>
        <v>46317</v>
      </c>
      <c r="B27" s="11" t="str">
        <f aca="false">IF(A27="","",CHOOSE(WEEKDAY(A27),"Linggo","Lunes","Martes","Miyerkules","Huwebes","Biyernes","Sabado"))</f>
        <v>Huwebes</v>
      </c>
      <c r="C27" s="12" t="s">
        <v>20</v>
      </c>
      <c r="D27" s="13" t="s">
        <v>21</v>
      </c>
      <c r="E27" s="14" t="n">
        <v>0.333333333333333</v>
      </c>
      <c r="F27" s="14" t="n">
        <v>0.708333333333333</v>
      </c>
      <c r="G27" s="15" t="n">
        <v>0.0416666666666667</v>
      </c>
      <c r="H27" s="16" t="n">
        <f aca="false">IF(AND(ISNUMBER(E27),ISNUMBER(F27)),MIN((MOD(F27-E27,1)-N(G27)),RegOras),IF(AND(ISNUMBER(E27),F27=""),"Nakabinbin",IF(OR(E27="Leave",F27="Leave"),"Leave","")))</f>
        <v>0.333333333333333</v>
      </c>
      <c r="I27" s="16" t="n">
        <f aca="false">IF(AND(ISNUMBER(E27),ISNUMBER(F27)),IF(J27="Oo",MAX(0,(MOD(F27-E27,1)-N(G27))-RegOras),0),"")</f>
        <v>0</v>
      </c>
      <c r="J27" s="17"/>
      <c r="K27" s="16" t="n">
        <f aca="false">IF(AND(ISNUMBER(E27),ISNUMBER(F27)),MAX(0,MIN(E27+MOD(F27-E27,1),30/24)-MAX(E27,22/24))+MAX(0,MIN(E27+MOD(F27-E27,1),6/24)-E27),"")</f>
        <v>0</v>
      </c>
      <c r="L27" s="18"/>
    </row>
    <row r="28" customFormat="false" ht="15" hidden="false" customHeight="false" outlineLevel="0" collapsed="false">
      <c r="A28" s="10" t="n">
        <f aca="false">IF(23&lt;=DAY(EOMONTH(BuwanRef,0)),DATE(YEAR(BuwanRef),MONTH(BuwanRef),23),"")</f>
        <v>46318</v>
      </c>
      <c r="B28" s="11" t="str">
        <f aca="false">IF(A28="","",CHOOSE(WEEKDAY(A28),"Linggo","Lunes","Martes","Miyerkules","Huwebes","Biyernes","Sabado"))</f>
        <v>Biyernes</v>
      </c>
      <c r="C28" s="12" t="s">
        <v>20</v>
      </c>
      <c r="D28" s="13" t="s">
        <v>21</v>
      </c>
      <c r="E28" s="14" t="n">
        <v>0.333333333333333</v>
      </c>
      <c r="F28" s="14" t="n">
        <v>0.708333333333333</v>
      </c>
      <c r="G28" s="15" t="n">
        <v>0.0416666666666667</v>
      </c>
      <c r="H28" s="16" t="n">
        <f aca="false">IF(AND(ISNUMBER(E28),ISNUMBER(F28)),MIN((MOD(F28-E28,1)-N(G28)),RegOras),IF(AND(ISNUMBER(E28),F28=""),"Nakabinbin",IF(OR(E28="Leave",F28="Leave"),"Leave","")))</f>
        <v>0.333333333333333</v>
      </c>
      <c r="I28" s="16" t="n">
        <f aca="false">IF(AND(ISNUMBER(E28),ISNUMBER(F28)),IF(J28="Oo",MAX(0,(MOD(F28-E28,1)-N(G28))-RegOras),0),"")</f>
        <v>0</v>
      </c>
      <c r="J28" s="17"/>
      <c r="K28" s="16" t="n">
        <f aca="false">IF(AND(ISNUMBER(E28),ISNUMBER(F28)),MAX(0,MIN(E28+MOD(F28-E28,1),30/24)-MAX(E28,22/24))+MAX(0,MIN(E28+MOD(F28-E28,1),6/24)-E28),"")</f>
        <v>0</v>
      </c>
      <c r="L28" s="18"/>
    </row>
    <row r="29" customFormat="false" ht="15" hidden="false" customHeight="false" outlineLevel="0" collapsed="false">
      <c r="A29" s="10" t="n">
        <f aca="false">IF(24&lt;=DAY(EOMONTH(BuwanRef,0)),DATE(YEAR(BuwanRef),MONTH(BuwanRef),24),"")</f>
        <v>46319</v>
      </c>
      <c r="B29" s="11" t="str">
        <f aca="false">IF(A29="","",CHOOSE(WEEKDAY(A29),"Linggo","Lunes","Martes","Miyerkules","Huwebes","Biyernes","Sabado"))</f>
        <v>Sabado</v>
      </c>
      <c r="C29" s="12"/>
      <c r="D29" s="13" t="s">
        <v>22</v>
      </c>
      <c r="E29" s="14"/>
      <c r="F29" s="14"/>
      <c r="G29" s="15"/>
      <c r="H29" s="16" t="str">
        <f aca="false">IF(AND(ISNUMBER(E29),ISNUMBER(F29)),MIN((MOD(F29-E29,1)-N(G29)),RegOras),IF(AND(ISNUMBER(E29),F29=""),"Nakabinbin",IF(OR(E29="Leave",F29="Leave"),"Leave","")))</f>
        <v/>
      </c>
      <c r="I29" s="16" t="str">
        <f aca="false">IF(AND(ISNUMBER(E29),ISNUMBER(F29)),IF(J29="Oo",MAX(0,(MOD(F29-E29,1)-N(G29))-RegOras),0),"")</f>
        <v/>
      </c>
      <c r="J29" s="17"/>
      <c r="K29" s="16" t="str">
        <f aca="false">IF(AND(ISNUMBER(E29),ISNUMBER(F29)),MAX(0,MIN(E29+MOD(F29-E29,1),30/24)-MAX(E29,22/24))+MAX(0,MIN(E29+MOD(F29-E29,1),6/24)-E29),"")</f>
        <v/>
      </c>
      <c r="L29" s="18"/>
    </row>
    <row r="30" customFormat="false" ht="15" hidden="false" customHeight="false" outlineLevel="0" collapsed="false">
      <c r="A30" s="10" t="n">
        <f aca="false">IF(25&lt;=DAY(EOMONTH(BuwanRef,0)),DATE(YEAR(BuwanRef),MONTH(BuwanRef),25),"")</f>
        <v>46320</v>
      </c>
      <c r="B30" s="11" t="str">
        <f aca="false">IF(A30="","",CHOOSE(WEEKDAY(A30),"Linggo","Lunes","Martes","Miyerkules","Huwebes","Biyernes","Sabado"))</f>
        <v>Linggo</v>
      </c>
      <c r="C30" s="12"/>
      <c r="D30" s="13" t="s">
        <v>22</v>
      </c>
      <c r="E30" s="14"/>
      <c r="F30" s="14"/>
      <c r="G30" s="15"/>
      <c r="H30" s="16" t="str">
        <f aca="false">IF(AND(ISNUMBER(E30),ISNUMBER(F30)),MIN((MOD(F30-E30,1)-N(G30)),RegOras),IF(AND(ISNUMBER(E30),F30=""),"Nakabinbin",IF(OR(E30="Leave",F30="Leave"),"Leave","")))</f>
        <v/>
      </c>
      <c r="I30" s="16" t="str">
        <f aca="false">IF(AND(ISNUMBER(E30),ISNUMBER(F30)),IF(J30="Oo",MAX(0,(MOD(F30-E30,1)-N(G30))-RegOras),0),"")</f>
        <v/>
      </c>
      <c r="J30" s="17"/>
      <c r="K30" s="16" t="str">
        <f aca="false">IF(AND(ISNUMBER(E30),ISNUMBER(F30)),MAX(0,MIN(E30+MOD(F30-E30,1),30/24)-MAX(E30,22/24))+MAX(0,MIN(E30+MOD(F30-E30,1),6/24)-E30),"")</f>
        <v/>
      </c>
      <c r="L30" s="18"/>
    </row>
    <row r="31" customFormat="false" ht="15" hidden="false" customHeight="false" outlineLevel="0" collapsed="false">
      <c r="A31" s="10" t="n">
        <f aca="false">IF(26&lt;=DAY(EOMONTH(BuwanRef,0)),DATE(YEAR(BuwanRef),MONTH(BuwanRef),26),"")</f>
        <v>46321</v>
      </c>
      <c r="B31" s="11" t="str">
        <f aca="false">IF(A31="","",CHOOSE(WEEKDAY(A31),"Linggo","Lunes","Martes","Miyerkules","Huwebes","Biyernes","Sabado"))</f>
        <v>Lunes</v>
      </c>
      <c r="C31" s="12" t="s">
        <v>20</v>
      </c>
      <c r="D31" s="13" t="s">
        <v>21</v>
      </c>
      <c r="E31" s="14" t="n">
        <v>0.333333333333333</v>
      </c>
      <c r="F31" s="14" t="n">
        <v>0.708333333333333</v>
      </c>
      <c r="G31" s="15" t="n">
        <v>0.0416666666666667</v>
      </c>
      <c r="H31" s="16" t="n">
        <f aca="false">IF(AND(ISNUMBER(E31),ISNUMBER(F31)),MIN((MOD(F31-E31,1)-N(G31)),RegOras),IF(AND(ISNUMBER(E31),F31=""),"Nakabinbin",IF(OR(E31="Leave",F31="Leave"),"Leave","")))</f>
        <v>0.333333333333333</v>
      </c>
      <c r="I31" s="16" t="n">
        <f aca="false">IF(AND(ISNUMBER(E31),ISNUMBER(F31)),IF(J31="Oo",MAX(0,(MOD(F31-E31,1)-N(G31))-RegOras),0),"")</f>
        <v>0</v>
      </c>
      <c r="J31" s="17"/>
      <c r="K31" s="16" t="n">
        <f aca="false">IF(AND(ISNUMBER(E31),ISNUMBER(F31)),MAX(0,MIN(E31+MOD(F31-E31,1),30/24)-MAX(E31,22/24))+MAX(0,MIN(E31+MOD(F31-E31,1),6/24)-E31),"")</f>
        <v>0</v>
      </c>
      <c r="L31" s="18"/>
    </row>
    <row r="32" customFormat="false" ht="15" hidden="false" customHeight="false" outlineLevel="0" collapsed="false">
      <c r="A32" s="10" t="n">
        <f aca="false">IF(27&lt;=DAY(EOMONTH(BuwanRef,0)),DATE(YEAR(BuwanRef),MONTH(BuwanRef),27),"")</f>
        <v>46322</v>
      </c>
      <c r="B32" s="11" t="str">
        <f aca="false">IF(A32="","",CHOOSE(WEEKDAY(A32),"Linggo","Lunes","Martes","Miyerkules","Huwebes","Biyernes","Sabado"))</f>
        <v>Martes</v>
      </c>
      <c r="C32" s="12" t="s">
        <v>20</v>
      </c>
      <c r="D32" s="13" t="s">
        <v>21</v>
      </c>
      <c r="E32" s="14" t="n">
        <v>0.333333333333333</v>
      </c>
      <c r="F32" s="14" t="n">
        <v>0.708333333333333</v>
      </c>
      <c r="G32" s="15" t="n">
        <v>0.0416666666666667</v>
      </c>
      <c r="H32" s="16" t="n">
        <f aca="false">IF(AND(ISNUMBER(E32),ISNUMBER(F32)),MIN((MOD(F32-E32,1)-N(G32)),RegOras),IF(AND(ISNUMBER(E32),F32=""),"Nakabinbin",IF(OR(E32="Leave",F32="Leave"),"Leave","")))</f>
        <v>0.333333333333333</v>
      </c>
      <c r="I32" s="16" t="n">
        <f aca="false">IF(AND(ISNUMBER(E32),ISNUMBER(F32)),IF(J32="Oo",MAX(0,(MOD(F32-E32,1)-N(G32))-RegOras),0),"")</f>
        <v>0</v>
      </c>
      <c r="J32" s="17"/>
      <c r="K32" s="16" t="n">
        <f aca="false">IF(AND(ISNUMBER(E32),ISNUMBER(F32)),MAX(0,MIN(E32+MOD(F32-E32,1),30/24)-MAX(E32,22/24))+MAX(0,MIN(E32+MOD(F32-E32,1),6/24)-E32),"")</f>
        <v>0</v>
      </c>
      <c r="L32" s="18"/>
    </row>
    <row r="33" customFormat="false" ht="15" hidden="false" customHeight="false" outlineLevel="0" collapsed="false">
      <c r="A33" s="10" t="n">
        <f aca="false">IF(28&lt;=DAY(EOMONTH(BuwanRef,0)),DATE(YEAR(BuwanRef),MONTH(BuwanRef),28),"")</f>
        <v>46323</v>
      </c>
      <c r="B33" s="11" t="str">
        <f aca="false">IF(A33="","",CHOOSE(WEEKDAY(A33),"Linggo","Lunes","Martes","Miyerkules","Huwebes","Biyernes","Sabado"))</f>
        <v>Miyerkules</v>
      </c>
      <c r="C33" s="12" t="s">
        <v>20</v>
      </c>
      <c r="D33" s="13" t="s">
        <v>21</v>
      </c>
      <c r="E33" s="14" t="n">
        <v>0.333333333333333</v>
      </c>
      <c r="F33" s="14" t="n">
        <v>0.708333333333333</v>
      </c>
      <c r="G33" s="15" t="n">
        <v>0.0416666666666667</v>
      </c>
      <c r="H33" s="16" t="n">
        <f aca="false">IF(AND(ISNUMBER(E33),ISNUMBER(F33)),MIN((MOD(F33-E33,1)-N(G33)),RegOras),IF(AND(ISNUMBER(E33),F33=""),"Nakabinbin",IF(OR(E33="Leave",F33="Leave"),"Leave","")))</f>
        <v>0.333333333333333</v>
      </c>
      <c r="I33" s="16" t="n">
        <f aca="false">IF(AND(ISNUMBER(E33),ISNUMBER(F33)),IF(J33="Oo",MAX(0,(MOD(F33-E33,1)-N(G33))-RegOras),0),"")</f>
        <v>0</v>
      </c>
      <c r="J33" s="17"/>
      <c r="K33" s="16" t="n">
        <f aca="false">IF(AND(ISNUMBER(E33),ISNUMBER(F33)),MAX(0,MIN(E33+MOD(F33-E33,1),30/24)-MAX(E33,22/24))+MAX(0,MIN(E33+MOD(F33-E33,1),6/24)-E33),"")</f>
        <v>0</v>
      </c>
      <c r="L33" s="18"/>
    </row>
    <row r="34" customFormat="false" ht="15" hidden="false" customHeight="false" outlineLevel="0" collapsed="false">
      <c r="A34" s="10" t="n">
        <f aca="false">IF(29&lt;=DAY(EOMONTH(BuwanRef,0)),DATE(YEAR(BuwanRef),MONTH(BuwanRef),29),"")</f>
        <v>46324</v>
      </c>
      <c r="B34" s="11" t="str">
        <f aca="false">IF(A34="","",CHOOSE(WEEKDAY(A34),"Linggo","Lunes","Martes","Miyerkules","Huwebes","Biyernes","Sabado"))</f>
        <v>Huwebes</v>
      </c>
      <c r="C34" s="12" t="s">
        <v>20</v>
      </c>
      <c r="D34" s="13" t="s">
        <v>21</v>
      </c>
      <c r="E34" s="14" t="n">
        <v>0.333333333333333</v>
      </c>
      <c r="F34" s="14" t="n">
        <v>0.708333333333333</v>
      </c>
      <c r="G34" s="15" t="n">
        <v>0.0416666666666667</v>
      </c>
      <c r="H34" s="16" t="n">
        <f aca="false">IF(AND(ISNUMBER(E34),ISNUMBER(F34)),MIN((MOD(F34-E34,1)-N(G34)),RegOras),IF(AND(ISNUMBER(E34),F34=""),"Nakabinbin",IF(OR(E34="Leave",F34="Leave"),"Leave","")))</f>
        <v>0.333333333333333</v>
      </c>
      <c r="I34" s="16" t="n">
        <f aca="false">IF(AND(ISNUMBER(E34),ISNUMBER(F34)),IF(J34="Oo",MAX(0,(MOD(F34-E34,1)-N(G34))-RegOras),0),"")</f>
        <v>0</v>
      </c>
      <c r="J34" s="17"/>
      <c r="K34" s="16" t="n">
        <f aca="false">IF(AND(ISNUMBER(E34),ISNUMBER(F34)),MAX(0,MIN(E34+MOD(F34-E34,1),30/24)-MAX(E34,22/24))+MAX(0,MIN(E34+MOD(F34-E34,1),6/24)-E34),"")</f>
        <v>0</v>
      </c>
      <c r="L34" s="18"/>
    </row>
    <row r="35" customFormat="false" ht="15" hidden="false" customHeight="false" outlineLevel="0" collapsed="false">
      <c r="A35" s="10" t="n">
        <f aca="false">IF(30&lt;=DAY(EOMONTH(BuwanRef,0)),DATE(YEAR(BuwanRef),MONTH(BuwanRef),30),"")</f>
        <v>46325</v>
      </c>
      <c r="B35" s="11" t="str">
        <f aca="false">IF(A35="","",CHOOSE(WEEKDAY(A35),"Linggo","Lunes","Martes","Miyerkules","Huwebes","Biyernes","Sabado"))</f>
        <v>Biyernes</v>
      </c>
      <c r="C35" s="12" t="s">
        <v>20</v>
      </c>
      <c r="D35" s="13" t="s">
        <v>21</v>
      </c>
      <c r="E35" s="14" t="n">
        <v>0.333333333333333</v>
      </c>
      <c r="F35" s="14" t="n">
        <v>0.708333333333333</v>
      </c>
      <c r="G35" s="15" t="n">
        <v>0.0416666666666667</v>
      </c>
      <c r="H35" s="16" t="n">
        <f aca="false">IF(AND(ISNUMBER(E35),ISNUMBER(F35)),MIN((MOD(F35-E35,1)-N(G35)),RegOras),IF(AND(ISNUMBER(E35),F35=""),"Nakabinbin",IF(OR(E35="Leave",F35="Leave"),"Leave","")))</f>
        <v>0.333333333333333</v>
      </c>
      <c r="I35" s="16" t="n">
        <f aca="false">IF(AND(ISNUMBER(E35),ISNUMBER(F35)),IF(J35="Oo",MAX(0,(MOD(F35-E35,1)-N(G35))-RegOras),0),"")</f>
        <v>0</v>
      </c>
      <c r="J35" s="17"/>
      <c r="K35" s="16" t="n">
        <f aca="false">IF(AND(ISNUMBER(E35),ISNUMBER(F35)),MAX(0,MIN(E35+MOD(F35-E35,1),30/24)-MAX(E35,22/24))+MAX(0,MIN(E35+MOD(F35-E35,1),6/24)-E35),"")</f>
        <v>0</v>
      </c>
      <c r="L35" s="18"/>
    </row>
    <row r="36" customFormat="false" ht="15" hidden="false" customHeight="false" outlineLevel="0" collapsed="false">
      <c r="A36" s="10" t="n">
        <f aca="false">IF(31&lt;=DAY(EOMONTH(BuwanRef,0)),DATE(YEAR(BuwanRef),MONTH(BuwanRef),31),"")</f>
        <v>46326</v>
      </c>
      <c r="B36" s="11" t="str">
        <f aca="false">IF(A36="","",CHOOSE(WEEKDAY(A36),"Linggo","Lunes","Martes","Miyerkules","Huwebes","Biyernes","Sabado"))</f>
        <v>Sabado</v>
      </c>
      <c r="C36" s="12"/>
      <c r="D36" s="13" t="s">
        <v>22</v>
      </c>
      <c r="E36" s="14"/>
      <c r="F36" s="14"/>
      <c r="G36" s="15"/>
      <c r="H36" s="16" t="str">
        <f aca="false">IF(AND(ISNUMBER(E36),ISNUMBER(F36)),MIN((MOD(F36-E36,1)-N(G36)),RegOras),IF(AND(ISNUMBER(E36),F36=""),"Nakabinbin",IF(OR(E36="Leave",F36="Leave"),"Leave","")))</f>
        <v/>
      </c>
      <c r="I36" s="16" t="str">
        <f aca="false">IF(AND(ISNUMBER(E36),ISNUMBER(F36)),IF(J36="Oo",MAX(0,(MOD(F36-E36,1)-N(G36))-RegOras),0),"")</f>
        <v/>
      </c>
      <c r="J36" s="17"/>
      <c r="K36" s="16" t="str">
        <f aca="false">IF(AND(ISNUMBER(E36),ISNUMBER(F36)),MAX(0,MIN(E36+MOD(F36-E36,1),30/24)-MAX(E36,22/24))+MAX(0,MIN(E36+MOD(F36-E36,1),6/24)-E36),"")</f>
        <v/>
      </c>
      <c r="L36" s="18"/>
    </row>
    <row r="37" customFormat="false" ht="15" hidden="false" customHeight="false" outlineLevel="0" collapsed="false">
      <c r="A37" s="19" t="s">
        <v>32</v>
      </c>
      <c r="B37" s="19"/>
      <c r="C37" s="19"/>
      <c r="D37" s="19"/>
      <c r="E37" s="19"/>
      <c r="F37" s="19"/>
      <c r="G37" s="19"/>
      <c r="H37" s="20" t="n">
        <f aca="false">SUM(H6:H36)</f>
        <v>6.98541666666667</v>
      </c>
      <c r="I37" s="20" t="n">
        <f aca="false">SUM(I6:I36)</f>
        <v>0.0833333333333333</v>
      </c>
      <c r="J37" s="20"/>
      <c r="K37" s="20" t="n">
        <f aca="false">SUM(K6:K36)</f>
        <v>0</v>
      </c>
      <c r="L37" s="20"/>
    </row>
    <row r="39" customFormat="false" ht="15" hidden="false" customHeight="false" outlineLevel="0" collapsed="false">
      <c r="A39" s="21" t="s">
        <v>33</v>
      </c>
    </row>
    <row r="40" customFormat="false" ht="23.85" hidden="false" customHeight="false" outlineLevel="0" collapsed="false">
      <c r="H40" s="8" t="s">
        <v>15</v>
      </c>
      <c r="I40" s="8" t="s">
        <v>16</v>
      </c>
      <c r="K40" s="8" t="s">
        <v>18</v>
      </c>
    </row>
    <row r="41" customFormat="false" ht="15" hidden="false" customHeight="false" outlineLevel="0" collapsed="false">
      <c r="A41" s="22" t="s">
        <v>34</v>
      </c>
      <c r="B41" s="22"/>
      <c r="C41" s="22"/>
      <c r="D41" s="22"/>
      <c r="E41" s="22"/>
      <c r="F41" s="22"/>
      <c r="G41" s="22"/>
      <c r="H41" s="23" t="n">
        <f aca="false">SUM(H6:H20)</f>
        <v>2.98541666666667</v>
      </c>
      <c r="I41" s="23" t="n">
        <f aca="false">SUM(I6:I20)</f>
        <v>0.0833333333333333</v>
      </c>
      <c r="K41" s="23" t="n">
        <f aca="false">SUM(K6:K20)</f>
        <v>0</v>
      </c>
    </row>
    <row r="42" customFormat="false" ht="15" hidden="false" customHeight="false" outlineLevel="0" collapsed="false">
      <c r="A42" s="22" t="s">
        <v>35</v>
      </c>
      <c r="B42" s="22"/>
      <c r="C42" s="22"/>
      <c r="D42" s="22"/>
      <c r="E42" s="22"/>
      <c r="F42" s="22"/>
      <c r="G42" s="22"/>
      <c r="H42" s="23" t="n">
        <f aca="false">SUM(H21:H36)</f>
        <v>4</v>
      </c>
      <c r="I42" s="23" t="n">
        <f aca="false">SUM(I21:I36)</f>
        <v>0</v>
      </c>
      <c r="K42" s="23" t="n">
        <f aca="false">SUM(K21:K36)</f>
        <v>0</v>
      </c>
    </row>
    <row r="43" customFormat="false" ht="15" hidden="false" customHeight="false" outlineLevel="0" collapsed="false">
      <c r="A43" s="22" t="s">
        <v>36</v>
      </c>
      <c r="B43" s="22"/>
      <c r="C43" s="22"/>
      <c r="D43" s="22"/>
      <c r="E43" s="22"/>
      <c r="F43" s="22"/>
      <c r="G43" s="22"/>
      <c r="H43" s="23" t="n">
        <f aca="false">SUMIF(D6:D36,"Rest day",H6:H36)+SUMIF(D6:D36,"Rest day",I6:I36)</f>
        <v>0.333333333333333</v>
      </c>
      <c r="I43" s="23"/>
      <c r="K43" s="23"/>
    </row>
    <row r="44" customFormat="false" ht="15" hidden="false" customHeight="false" outlineLevel="0" collapsed="false">
      <c r="A44" s="22" t="s">
        <v>37</v>
      </c>
      <c r="B44" s="22"/>
      <c r="C44" s="22"/>
      <c r="D44" s="22"/>
      <c r="E44" s="22"/>
      <c r="F44" s="22"/>
      <c r="G44" s="22"/>
      <c r="H44" s="23" t="n">
        <f aca="false">SUMIF(D6:D36,"Regular holiday",H6:H36)+SUMIF(D6:D36,"Regular holiday",I6:I36)</f>
        <v>0</v>
      </c>
      <c r="I44" s="23"/>
      <c r="K44" s="23"/>
    </row>
    <row r="45" customFormat="false" ht="15" hidden="false" customHeight="false" outlineLevel="0" collapsed="false">
      <c r="A45" s="22" t="s">
        <v>38</v>
      </c>
      <c r="B45" s="22"/>
      <c r="C45" s="22"/>
      <c r="D45" s="22"/>
      <c r="E45" s="22"/>
      <c r="F45" s="22"/>
      <c r="G45" s="22"/>
      <c r="H45" s="24" t="n">
        <f aca="false">ROUND(H37*24,2)</f>
        <v>167.65</v>
      </c>
      <c r="I45" s="24" t="n">
        <f aca="false">ROUND(I37*24,2)</f>
        <v>2</v>
      </c>
      <c r="K45" s="24" t="n">
        <f aca="false">ROUND(K37*24,2)</f>
        <v>0</v>
      </c>
    </row>
    <row r="46" customFormat="false" ht="15" hidden="false" customHeight="false" outlineLevel="0" collapsed="false">
      <c r="A46" s="22" t="s">
        <v>39</v>
      </c>
      <c r="B46" s="22"/>
      <c r="C46" s="22"/>
      <c r="D46" s="22"/>
      <c r="E46" s="22"/>
      <c r="F46" s="22"/>
      <c r="G46" s="22"/>
      <c r="H46" s="25" t="str">
        <f aca="false">COUNT(H6:H36)&amp;" / "&amp;COUNTIF(H6:H36,"Leave")&amp;" / "&amp;COUNTIF(H6:H36,"Nakabinbin")</f>
        <v>21 / 1 / 1</v>
      </c>
      <c r="I46" s="23"/>
      <c r="K46" s="23"/>
    </row>
    <row r="47" customFormat="false" ht="15" hidden="false" customHeight="false" outlineLevel="0" collapsed="false">
      <c r="A47" s="22" t="s">
        <v>40</v>
      </c>
      <c r="B47" s="22"/>
      <c r="C47" s="22"/>
      <c r="D47" s="22"/>
      <c r="E47" s="22"/>
      <c r="F47" s="22"/>
      <c r="G47" s="22"/>
      <c r="H47" s="26" t="str">
        <f aca="false">IF(COUNTIF(H6:H36,"Nakabinbin")=0,"OO","HINDI PA")</f>
        <v>HINDI PA</v>
      </c>
      <c r="I47" s="23"/>
      <c r="K47" s="23"/>
    </row>
    <row r="49" customFormat="false" ht="15" hidden="false" customHeight="false" outlineLevel="0" collapsed="false">
      <c r="A49" s="7" t="s">
        <v>41</v>
      </c>
    </row>
  </sheetData>
  <sheetProtection sheet="true"/>
  <mergeCells count="9">
    <mergeCell ref="B2:D2"/>
    <mergeCell ref="A37:G37"/>
    <mergeCell ref="A41:G41"/>
    <mergeCell ref="A42:G42"/>
    <mergeCell ref="A43:G43"/>
    <mergeCell ref="A44:G44"/>
    <mergeCell ref="A45:G45"/>
    <mergeCell ref="A46:G46"/>
    <mergeCell ref="A47:G47"/>
  </mergeCells>
  <conditionalFormatting sqref="A6:L36">
    <cfRule type="expression" priority="2" aboveAverage="0" equalAverage="0" bottom="0" percent="0" rank="0" text="" dxfId="0">
      <formula>AND($A6&lt;&gt;"",WEEKDAY($A6,2)&gt;5)</formula>
    </cfRule>
  </conditionalFormatting>
  <dataValidations count="3">
    <dataValidation allowBlank="true" errorStyle="stop" operator="between" showDropDown="false" showErrorMessage="false" showInputMessage="false" sqref="C6:C36" type="list">
      <formula1>MgaShift</formula1>
      <formula2>0</formula2>
    </dataValidation>
    <dataValidation allowBlank="true" errorStyle="stop" operator="between" showDropDown="false" showErrorMessage="false" showInputMessage="false" sqref="D6:D36" type="list">
      <formula1>UriAraw</formula1>
      <formula2>0</formula2>
    </dataValidation>
    <dataValidation allowBlank="true" errorStyle="stop" operator="between" showDropDown="false" showErrorMessage="false" showInputMessage="false" sqref="J6:J36" type="list">
      <formula1>"Oo,Hindi"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38"/>
    <col collapsed="false" customWidth="true" hidden="false" outlineLevel="0" max="3" min="3" style="0" width="30"/>
    <col collapsed="false" customWidth="true" hidden="false" outlineLevel="0" max="4" min="4" style="0" width="22"/>
    <col collapsed="false" customWidth="true" hidden="false" outlineLevel="0" max="5" min="5" style="0" width="44"/>
  </cols>
  <sheetData>
    <row r="1" customFormat="false" ht="17.35" hidden="false" customHeight="false" outlineLevel="0" collapsed="false">
      <c r="A1" s="1" t="s">
        <v>42</v>
      </c>
    </row>
    <row r="2" customFormat="false" ht="15" hidden="false" customHeight="false" outlineLevel="0" collapsed="false">
      <c r="A2" s="7" t="s">
        <v>43</v>
      </c>
    </row>
    <row r="4" customFormat="false" ht="30" hidden="false" customHeight="true" outlineLevel="0" collapsed="false">
      <c r="A4" s="8" t="s">
        <v>10</v>
      </c>
      <c r="B4" s="8" t="s">
        <v>44</v>
      </c>
      <c r="C4" s="8" t="s">
        <v>45</v>
      </c>
      <c r="D4" s="8" t="s">
        <v>46</v>
      </c>
      <c r="E4" s="8" t="s">
        <v>19</v>
      </c>
    </row>
    <row r="5" customFormat="false" ht="33.75" hidden="false" customHeight="true" outlineLevel="0" collapsed="false">
      <c r="A5" s="27" t="s">
        <v>20</v>
      </c>
      <c r="B5" s="27" t="s">
        <v>47</v>
      </c>
      <c r="C5" s="27" t="s">
        <v>48</v>
      </c>
      <c r="D5" s="28" t="n">
        <v>1</v>
      </c>
      <c r="E5" s="27" t="s">
        <v>49</v>
      </c>
    </row>
    <row r="6" customFormat="false" ht="33.75" hidden="false" customHeight="true" outlineLevel="0" collapsed="false">
      <c r="A6" s="27" t="s">
        <v>50</v>
      </c>
      <c r="B6" s="27" t="s">
        <v>51</v>
      </c>
      <c r="C6" s="27" t="s">
        <v>52</v>
      </c>
      <c r="D6" s="28" t="n">
        <v>1</v>
      </c>
      <c r="E6" s="27" t="s">
        <v>53</v>
      </c>
    </row>
    <row r="7" customFormat="false" ht="33.75" hidden="false" customHeight="true" outlineLevel="0" collapsed="false">
      <c r="A7" s="27" t="s">
        <v>54</v>
      </c>
      <c r="B7" s="27" t="s">
        <v>55</v>
      </c>
      <c r="C7" s="27" t="s">
        <v>56</v>
      </c>
      <c r="D7" s="28" t="n">
        <v>1.3</v>
      </c>
      <c r="E7" s="27" t="s">
        <v>57</v>
      </c>
    </row>
    <row r="8" customFormat="false" ht="33.75" hidden="false" customHeight="true" outlineLevel="0" collapsed="false">
      <c r="A8" s="27" t="s">
        <v>30</v>
      </c>
      <c r="B8" s="27" t="s">
        <v>58</v>
      </c>
      <c r="C8" s="27" t="s">
        <v>59</v>
      </c>
      <c r="D8" s="28" t="n">
        <v>1.3</v>
      </c>
      <c r="E8" s="27" t="s">
        <v>60</v>
      </c>
    </row>
    <row r="11" customFormat="false" ht="15" hidden="false" customHeight="false" outlineLevel="0" collapsed="false">
      <c r="A11" s="21" t="s">
        <v>61</v>
      </c>
    </row>
    <row r="12" customFormat="false" ht="15" hidden="false" customHeight="true" outlineLevel="0" collapsed="false">
      <c r="A12" s="8" t="s">
        <v>62</v>
      </c>
      <c r="B12" s="8" t="s">
        <v>63</v>
      </c>
      <c r="C12" s="8"/>
      <c r="D12" s="8" t="s">
        <v>64</v>
      </c>
      <c r="E12" s="8" t="s">
        <v>65</v>
      </c>
    </row>
    <row r="13" customFormat="false" ht="33.75" hidden="false" customHeight="true" outlineLevel="0" collapsed="false">
      <c r="A13" s="29" t="s">
        <v>66</v>
      </c>
      <c r="B13" s="29" t="s">
        <v>67</v>
      </c>
      <c r="C13" s="29"/>
      <c r="D13" s="30" t="s">
        <v>68</v>
      </c>
      <c r="E13" s="29" t="s">
        <v>69</v>
      </c>
    </row>
    <row r="14" customFormat="false" ht="33.75" hidden="false" customHeight="true" outlineLevel="0" collapsed="false">
      <c r="A14" s="29" t="s">
        <v>70</v>
      </c>
      <c r="B14" s="29" t="s">
        <v>71</v>
      </c>
      <c r="C14" s="29"/>
      <c r="D14" s="30" t="s">
        <v>72</v>
      </c>
      <c r="E14" s="29" t="s">
        <v>73</v>
      </c>
    </row>
    <row r="15" customFormat="false" ht="33.75" hidden="false" customHeight="true" outlineLevel="0" collapsed="false">
      <c r="A15" s="29" t="s">
        <v>74</v>
      </c>
      <c r="B15" s="29" t="s">
        <v>75</v>
      </c>
      <c r="C15" s="29"/>
      <c r="D15" s="30" t="s">
        <v>76</v>
      </c>
      <c r="E15" s="29" t="s">
        <v>77</v>
      </c>
    </row>
    <row r="16" customFormat="false" ht="33.75" hidden="false" customHeight="true" outlineLevel="0" collapsed="false">
      <c r="A16" s="29" t="s">
        <v>78</v>
      </c>
      <c r="B16" s="29" t="s">
        <v>79</v>
      </c>
      <c r="C16" s="29"/>
      <c r="D16" s="30" t="s">
        <v>80</v>
      </c>
      <c r="E16" s="29" t="s">
        <v>81</v>
      </c>
    </row>
    <row r="17" customFormat="false" ht="33.75" hidden="false" customHeight="true" outlineLevel="0" collapsed="false">
      <c r="A17" s="29" t="s">
        <v>82</v>
      </c>
      <c r="B17" s="29" t="s">
        <v>83</v>
      </c>
      <c r="C17" s="29"/>
      <c r="D17" s="30" t="s">
        <v>84</v>
      </c>
      <c r="E17" s="29" t="s">
        <v>85</v>
      </c>
    </row>
    <row r="18" customFormat="false" ht="33.75" hidden="false" customHeight="true" outlineLevel="0" collapsed="false">
      <c r="A18" s="29" t="s">
        <v>86</v>
      </c>
      <c r="B18" s="29" t="s">
        <v>87</v>
      </c>
      <c r="C18" s="29"/>
      <c r="D18" s="30" t="s">
        <v>88</v>
      </c>
      <c r="E18" s="29" t="s">
        <v>89</v>
      </c>
    </row>
    <row r="19" customFormat="false" ht="48" hidden="false" customHeight="true" outlineLevel="0" collapsed="false">
      <c r="A19" s="29" t="s">
        <v>90</v>
      </c>
      <c r="B19" s="29" t="s">
        <v>91</v>
      </c>
      <c r="C19" s="29"/>
      <c r="D19" s="30" t="s">
        <v>92</v>
      </c>
      <c r="E19" s="29" t="s">
        <v>93</v>
      </c>
    </row>
    <row r="21" customFormat="false" ht="15" hidden="false" customHeight="false" outlineLevel="0" collapsed="false">
      <c r="A21" s="7" t="s">
        <v>94</v>
      </c>
    </row>
  </sheetData>
  <sheetProtection sheet="true"/>
  <mergeCells count="8">
    <mergeCell ref="B12:C12"/>
    <mergeCell ref="B13:C13"/>
    <mergeCell ref="B14:C14"/>
    <mergeCell ref="B15:C15"/>
    <mergeCell ref="B16:C16"/>
    <mergeCell ref="B17:C17"/>
    <mergeCell ref="B18:C18"/>
    <mergeCell ref="B19:C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80"/>
    <col collapsed="false" customWidth="true" hidden="false" outlineLevel="0" max="4" min="4" style="0" width="32"/>
  </cols>
  <sheetData>
    <row r="1" customFormat="false" ht="17.35" hidden="false" customHeight="false" outlineLevel="0" collapsed="false">
      <c r="A1" s="1" t="s">
        <v>95</v>
      </c>
    </row>
    <row r="2" customFormat="false" ht="15" hidden="false" customHeight="false" outlineLevel="0" collapsed="false">
      <c r="A2" s="7" t="s">
        <v>96</v>
      </c>
    </row>
    <row r="4" customFormat="false" ht="15" hidden="false" customHeight="false" outlineLevel="0" collapsed="false">
      <c r="A4" s="8" t="s">
        <v>97</v>
      </c>
      <c r="B4" s="8" t="s">
        <v>98</v>
      </c>
      <c r="C4" s="8" t="s">
        <v>99</v>
      </c>
      <c r="D4" s="8" t="s">
        <v>100</v>
      </c>
    </row>
    <row r="5" customFormat="false" ht="48" hidden="false" customHeight="true" outlineLevel="0" collapsed="false">
      <c r="A5" s="30" t="n">
        <v>1</v>
      </c>
      <c r="B5" s="31" t="s">
        <v>101</v>
      </c>
      <c r="C5" s="29" t="s">
        <v>102</v>
      </c>
      <c r="D5" s="29" t="s">
        <v>84</v>
      </c>
    </row>
    <row r="6" customFormat="false" ht="48" hidden="false" customHeight="true" outlineLevel="0" collapsed="false">
      <c r="A6" s="30" t="n">
        <v>2</v>
      </c>
      <c r="B6" s="31" t="s">
        <v>103</v>
      </c>
      <c r="C6" s="29" t="s">
        <v>104</v>
      </c>
      <c r="D6" s="27" t="s">
        <v>105</v>
      </c>
    </row>
    <row r="7" customFormat="false" ht="48" hidden="false" customHeight="true" outlineLevel="0" collapsed="false">
      <c r="A7" s="30" t="n">
        <v>3</v>
      </c>
      <c r="B7" s="31" t="s">
        <v>106</v>
      </c>
      <c r="C7" s="29" t="s">
        <v>107</v>
      </c>
      <c r="D7" s="27" t="s">
        <v>108</v>
      </c>
    </row>
    <row r="8" customFormat="false" ht="48" hidden="false" customHeight="true" outlineLevel="0" collapsed="false">
      <c r="A8" s="30" t="n">
        <v>4</v>
      </c>
      <c r="B8" s="31" t="s">
        <v>109</v>
      </c>
      <c r="C8" s="29" t="s">
        <v>110</v>
      </c>
      <c r="D8" s="27" t="s">
        <v>111</v>
      </c>
    </row>
    <row r="9" customFormat="false" ht="48" hidden="false" customHeight="true" outlineLevel="0" collapsed="false">
      <c r="A9" s="30" t="n">
        <v>5</v>
      </c>
      <c r="B9" s="31" t="s">
        <v>16</v>
      </c>
      <c r="C9" s="29" t="s">
        <v>112</v>
      </c>
      <c r="D9" s="29" t="s">
        <v>84</v>
      </c>
    </row>
    <row r="10" customFormat="false" ht="48" hidden="false" customHeight="true" outlineLevel="0" collapsed="false">
      <c r="A10" s="30" t="n">
        <v>6</v>
      </c>
      <c r="B10" s="31" t="s">
        <v>113</v>
      </c>
      <c r="C10" s="29" t="s">
        <v>114</v>
      </c>
      <c r="D10" s="27" t="s">
        <v>115</v>
      </c>
    </row>
    <row r="12" customFormat="false" ht="15" hidden="false" customHeight="false" outlineLevel="0" collapsed="false">
      <c r="A12" s="32" t="s">
        <v>116</v>
      </c>
    </row>
    <row r="13" customFormat="false" ht="24" hidden="false" customHeight="true" outlineLevel="0" collapsed="false">
      <c r="B13" s="33" t="s">
        <v>117</v>
      </c>
      <c r="C13" s="34"/>
    </row>
    <row r="14" customFormat="false" ht="24" hidden="false" customHeight="true" outlineLevel="0" collapsed="false">
      <c r="B14" s="33" t="s">
        <v>118</v>
      </c>
      <c r="C14" s="34"/>
    </row>
    <row r="15" customFormat="false" ht="24" hidden="false" customHeight="true" outlineLevel="0" collapsed="false">
      <c r="B15" s="33" t="s">
        <v>119</v>
      </c>
      <c r="C15" s="34"/>
    </row>
    <row r="17" customFormat="false" ht="15" hidden="false" customHeight="false" outlineLevel="0" collapsed="false">
      <c r="A17" s="7" t="s">
        <v>120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2"/>
    <col collapsed="false" customWidth="true" hidden="false" outlineLevel="0" max="2" min="2" style="0" width="34"/>
  </cols>
  <sheetData>
    <row r="1" customFormat="false" ht="17.35" hidden="false" customHeight="false" outlineLevel="0" collapsed="false">
      <c r="A1" s="1" t="s">
        <v>121</v>
      </c>
    </row>
    <row r="3" customFormat="false" ht="15" hidden="false" customHeight="false" outlineLevel="0" collapsed="false">
      <c r="A3" s="35" t="s">
        <v>122</v>
      </c>
    </row>
    <row r="4" customFormat="false" ht="15" hidden="false" customHeight="false" outlineLevel="0" collapsed="false">
      <c r="A4" s="0" t="s">
        <v>123</v>
      </c>
    </row>
    <row r="5" customFormat="false" ht="15" hidden="false" customHeight="false" outlineLevel="0" collapsed="false">
      <c r="A5" s="0" t="s">
        <v>124</v>
      </c>
    </row>
    <row r="6" customFormat="false" ht="15" hidden="false" customHeight="false" outlineLevel="0" collapsed="false">
      <c r="A6" s="0" t="s">
        <v>125</v>
      </c>
    </row>
    <row r="7" customFormat="false" ht="15" hidden="false" customHeight="false" outlineLevel="0" collapsed="false">
      <c r="A7" s="0" t="s">
        <v>126</v>
      </c>
    </row>
    <row r="8" customFormat="false" ht="15" hidden="false" customHeight="false" outlineLevel="0" collapsed="false">
      <c r="A8" s="0" t="s">
        <v>127</v>
      </c>
    </row>
    <row r="9" customFormat="false" ht="15" hidden="false" customHeight="false" outlineLevel="0" collapsed="false">
      <c r="A9" s="0" t="s">
        <v>128</v>
      </c>
    </row>
    <row r="10" customFormat="false" ht="15" hidden="false" customHeight="false" outlineLevel="0" collapsed="false">
      <c r="A10" s="0" t="s">
        <v>129</v>
      </c>
    </row>
    <row r="11" customFormat="false" ht="15" hidden="false" customHeight="false" outlineLevel="0" collapsed="false">
      <c r="A11" s="0" t="s">
        <v>130</v>
      </c>
    </row>
    <row r="12" customFormat="false" ht="15" hidden="false" customHeight="false" outlineLevel="0" collapsed="false">
      <c r="A12" s="0" t="s">
        <v>131</v>
      </c>
    </row>
    <row r="14" customFormat="false" ht="15" hidden="false" customHeight="false" outlineLevel="0" collapsed="false">
      <c r="A14" s="0" t="s">
        <v>132</v>
      </c>
    </row>
    <row r="15" customFormat="false" ht="15" hidden="false" customHeight="false" outlineLevel="0" collapsed="false">
      <c r="A15" s="0" t="s">
        <v>133</v>
      </c>
    </row>
    <row r="16" customFormat="false" ht="15" hidden="false" customHeight="false" outlineLevel="0" collapsed="false">
      <c r="A16" s="0" t="s">
        <v>134</v>
      </c>
    </row>
    <row r="19" customFormat="false" ht="15" hidden="false" customHeight="false" outlineLevel="0" collapsed="false">
      <c r="B19" s="36" t="s">
        <v>135</v>
      </c>
    </row>
    <row r="20" customFormat="false" ht="15" hidden="false" customHeight="false" outlineLevel="0" collapsed="false">
      <c r="B20" s="37" t="s">
        <v>21</v>
      </c>
    </row>
    <row r="21" customFormat="false" ht="15" hidden="false" customHeight="false" outlineLevel="0" collapsed="false">
      <c r="B21" s="37" t="s">
        <v>22</v>
      </c>
    </row>
    <row r="22" customFormat="false" ht="15" hidden="false" customHeight="false" outlineLevel="0" collapsed="false">
      <c r="B22" s="37" t="s">
        <v>136</v>
      </c>
    </row>
    <row r="23" customFormat="false" ht="15" hidden="false" customHeight="false" outlineLevel="0" collapsed="false">
      <c r="B23" s="37" t="s">
        <v>28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2026-10-24T18:36:31Z</dcterms:created>
  <dc:creator>openpyxl</dc:creator>
  <dc:description/>
  <dc:language>en-US</dc:language>
  <cp:lastModifiedBy/>
  <dcterms:modified xsi:type="dcterms:W3CDTF">2026-10-24T18:36:31Z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