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videncija" sheetId="1" state="visible" r:id="rId3"/>
    <sheet name="Šifre" sheetId="2" state="visible" r:id="rId4"/>
    <sheet name="Noćna smjena" sheetId="3" state="visible" r:id="rId5"/>
    <sheet name="Prekovremeni" sheetId="4" state="visible" r:id="rId6"/>
    <sheet name="Upute" sheetId="5" state="visible" r:id="rId7"/>
  </sheets>
  <definedNames>
    <definedName function="false" hidden="false" localSheetId="0" name="_xlnm.Print_Area" vbProcedure="false">Evidencija!$A$1:$P$55</definedName>
    <definedName function="false" hidden="false" localSheetId="2" name="_xlnm.Print_Area" vbProcedure="false">'Noćna smjena'!$A$1:$M$22</definedName>
    <definedName function="false" hidden="false" localSheetId="3" name="_xlnm.Print_Area" vbProcedure="false">Prekovremeni!$A$1:$J$66</definedName>
    <definedName function="false" hidden="false" localSheetId="1" name="_xlnm.Print_Area" vbProcedure="false">Šifre!$A$1:$C$39</definedName>
    <definedName function="false" hidden="false" localSheetId="4" name="_xlnm.Print_Area" vbProcedure="false">Upute!$A$1:$C$17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<sst xmlns="http://schemas.openxmlformats.org/spreadsheetml/2006/main" count="270" uniqueCount="196">
  <si>
    <t xml:space="preserve">Evidencija radnog vremena – mjesečni list radnika</t>
  </si>
  <si>
    <t xml:space="preserve">Hipotetski primjer — orova.vn</t>
  </si>
  <si>
    <t xml:space="preserve">Poslodavac:</t>
  </si>
  <si>
    <t xml:space="preserve">Primjer Logistika d.o.o.</t>
  </si>
  <si>
    <t xml:space="preserve">Unos najkasnije 7. dana od dana za koji se podaci popunjavaju (čl. 15. st. 2. Pravilnika).</t>
  </si>
  <si>
    <t xml:space="preserve">Radnik (ime i prezime):</t>
  </si>
  <si>
    <t xml:space="preserve">Ivana Horvat</t>
  </si>
  <si>
    <t xml:space="preserve">Smjena preko ponoći: dva retka – do 24:00 pod datumom početka, od 00:00 pod sljedećim datumom.</t>
  </si>
  <si>
    <t xml:space="preserve">Mjesec (1. dan):</t>
  </si>
  <si>
    <t xml:space="preserve">Završetak 00:00 = ponoć (24:00). Šifre nenazočnosti: list Šifre.</t>
  </si>
  <si>
    <t xml:space="preserve">Tjedno radno vrijeme (h):</t>
  </si>
  <si>
    <t xml:space="preserve">Žuto/bijelo = unos; sivo = formula (zaključano, bez lozinke).</t>
  </si>
  <si>
    <t xml:space="preserve">Datum</t>
  </si>
  <si>
    <t xml:space="preserve">Dan</t>
  </si>
  <si>
    <t xml:space="preserve">Početak
rada</t>
  </si>
  <si>
    <t xml:space="preserve">Završetak
rada</t>
  </si>
  <si>
    <t xml:space="preserve">Zastoj / prekid
bez krivnje
radnika (h)</t>
  </si>
  <si>
    <t xml:space="preserve">Ukupno
dnevno
radno
vrijeme (h)</t>
  </si>
  <si>
    <t xml:space="preserve">Terenski
rad (h)</t>
  </si>
  <si>
    <t xml:space="preserve">Pripravnost
(h)</t>
  </si>
  <si>
    <t xml:space="preserve">Nenazočnost
(šifra)</t>
  </si>
  <si>
    <t xml:space="preserve">Sati
nenazočnosti</t>
  </si>
  <si>
    <t xml:space="preserve">Noćni sati
22:00–06:00</t>
  </si>
  <si>
    <t xml:space="preserve">Prekovremeni
rad (h)</t>
  </si>
  <si>
    <t xml:space="preserve">Rad
nedjeljom
(h)</t>
  </si>
  <si>
    <t xml:space="preserve">Rad blagdanom /
neradnim
danom (h)</t>
  </si>
  <si>
    <t xml:space="preserve">Smjenski /
dvokratni
rad</t>
  </si>
  <si>
    <t xml:space="preserve">Napomena</t>
  </si>
  <si>
    <t xml:space="preserve">Smjenski</t>
  </si>
  <si>
    <t xml:space="preserve">Jutarnja smjena</t>
  </si>
  <si>
    <t xml:space="preserve">Zastoj: nestanak struje 10:00–11:00</t>
  </si>
  <si>
    <t xml:space="preserve">Pripravnost od kuće (nedjelja)</t>
  </si>
  <si>
    <t xml:space="preserve">Popodnevna smjena</t>
  </si>
  <si>
    <t xml:space="preserve">Terenski rad: inventura kod kupca</t>
  </si>
  <si>
    <t xml:space="preserve">Smjena 20:00–06:00, 1. dio (do 24:00)</t>
  </si>
  <si>
    <t xml:space="preserve">2. dio; prekovr. 04:00–06:00 (zahtjev 10.12.)</t>
  </si>
  <si>
    <t xml:space="preserve">Noćna smjena, 1. dio</t>
  </si>
  <si>
    <t xml:space="preserve">2. dio</t>
  </si>
  <si>
    <t xml:space="preserve">1. dio</t>
  </si>
  <si>
    <t xml:space="preserve">Subota 22:00–24:00</t>
  </si>
  <si>
    <t xml:space="preserve">Nedjelja 00:00–06:00 (rad nedjeljom)</t>
  </si>
  <si>
    <t xml:space="preserve">GO</t>
  </si>
  <si>
    <t xml:space="preserve">Rješenje o godišnjem odmoru</t>
  </si>
  <si>
    <t xml:space="preserve">BO</t>
  </si>
  <si>
    <t xml:space="preserve">Liječnička doznaka priložena</t>
  </si>
  <si>
    <t xml:space="preserve">Dan uoči blagdana, 1. dio</t>
  </si>
  <si>
    <t xml:space="preserve">Božić 00:00–06:00 (rad blagdanom)</t>
  </si>
  <si>
    <t xml:space="preserve">Ukupno u mjesecu</t>
  </si>
  <si>
    <t xml:space="preserve">Odrađeni sati + sati nenazočnosti</t>
  </si>
  <si>
    <t xml:space="preserve">Stupci 1–16 slijede podatke iz čl. 13. st. 1. i 2. Pravilnika NN 55/2024 (početak i završetak rada obvezni su ako je tako ugovoreno ili uređeno pravilnikom o radu, čl. 13. st. 3.).</t>
  </si>
  <si>
    <t xml:space="preserve">6 = MOD(Završetak − Početak; 1) × 24 − zastoj. Zastoj se bilježi zasebno u stupcu 5; ako ga vaš akt ubraja u radno vrijeme, zbrojite stupce 5 i 6.</t>
  </si>
  <si>
    <t xml:space="preserve">11 = dio razdoblja Početak–Završetak između 22:00 i 06:00 (noćni rad, čl. 69. Zakona o radu).</t>
  </si>
  <si>
    <t xml:space="preserve">13 i 14 računaju se iz datuma: nedjelja prema danu u tjednu, blagdan prema popisu na listu Šifre.</t>
  </si>
  <si>
    <t xml:space="preserve">Prekovremeni rad (12) upisuje se uz pisani zahtjev poslodavca; godišnji zbroj prati list Prekovremeni (čl. 65. ZOR).</t>
  </si>
  <si>
    <t xml:space="preserve">Datoteka broji samo sate; plaću i dodatke računa računovodstvo. Hipotetski primjer: ime i podaci su izmišljeni.</t>
  </si>
  <si>
    <t xml:space="preserve">Šifre nenazočnosti i blagdani</t>
  </si>
  <si>
    <t xml:space="preserve">Kratice smijete koristiti samo ako je njihovo značenje prethodno pisano objašnjeno (čl. 18. st. 2. Pravilnika).</t>
  </si>
  <si>
    <t xml:space="preserve">Kratica</t>
  </si>
  <si>
    <t xml:space="preserve">Značenje</t>
  </si>
  <si>
    <t xml:space="preserve">Osnova (Pravilnik NN 55/2024)</t>
  </si>
  <si>
    <t xml:space="preserve">TO</t>
  </si>
  <si>
    <t xml:space="preserve">Tjedni odmor</t>
  </si>
  <si>
    <t xml:space="preserve">čl. 13. st. 1. t. 9.</t>
  </si>
  <si>
    <t xml:space="preserve">Godišnji odmor</t>
  </si>
  <si>
    <t xml:space="preserve">BL</t>
  </si>
  <si>
    <t xml:space="preserve">Blagdan ili neradni dan utvrđen zakonom (bez rada)</t>
  </si>
  <si>
    <t xml:space="preserve">Privremena nesposobnost za rad (bolovanje)</t>
  </si>
  <si>
    <t xml:space="preserve">PD</t>
  </si>
  <si>
    <t xml:space="preserve">Plaćeni dopust i plaćena odsutnost</t>
  </si>
  <si>
    <t xml:space="preserve">OD</t>
  </si>
  <si>
    <t xml:space="preserve">Očinski dopust</t>
  </si>
  <si>
    <t xml:space="preserve">NOS</t>
  </si>
  <si>
    <t xml:space="preserve">Neplaćeni dopust za pružanje osobne skrbi</t>
  </si>
  <si>
    <t xml:space="preserve">ND</t>
  </si>
  <si>
    <t xml:space="preserve">Neplaćeni dopust / nenazočnost na zahtjev radnika</t>
  </si>
  <si>
    <t xml:space="preserve">NK</t>
  </si>
  <si>
    <t xml:space="preserve">Nenazočnost krivnjom radnika</t>
  </si>
  <si>
    <t xml:space="preserve">VO</t>
  </si>
  <si>
    <t xml:space="preserve">Vojna obveza</t>
  </si>
  <si>
    <t xml:space="preserve">ŠT</t>
  </si>
  <si>
    <t xml:space="preserve">Štrajk</t>
  </si>
  <si>
    <t xml:space="preserve">IS</t>
  </si>
  <si>
    <t xml:space="preserve">Isključenje s rada (lockout)</t>
  </si>
  <si>
    <t xml:space="preserve">Blagdani i neradni dani 2026. (provjerite i upišite popis za svoju godinu)</t>
  </si>
  <si>
    <t xml:space="preserve">Naziv</t>
  </si>
  <si>
    <t xml:space="preserve">Nova godina</t>
  </si>
  <si>
    <t xml:space="preserve">Bogojavljenje ili Sveta tri kralja</t>
  </si>
  <si>
    <t xml:space="preserve">Uskrs</t>
  </si>
  <si>
    <t xml:space="preserve">Uskrsni ponedjeljak</t>
  </si>
  <si>
    <t xml:space="preserve">Praznik rada</t>
  </si>
  <si>
    <t xml:space="preserve">Dan državnosti</t>
  </si>
  <si>
    <t xml:space="preserve">Tijelovo</t>
  </si>
  <si>
    <t xml:space="preserve">Dan antifašističke borbe</t>
  </si>
  <si>
    <t xml:space="preserve">Dan pobjede i domovinske zahvalnosti i Dan hrvatskih branitelja</t>
  </si>
  <si>
    <t xml:space="preserve">Velika Gospa</t>
  </si>
  <si>
    <t xml:space="preserve">Svi sveti</t>
  </si>
  <si>
    <t xml:space="preserve">Dan sjećanja na žrtve Domovinskog rata</t>
  </si>
  <si>
    <t xml:space="preserve">Božić</t>
  </si>
  <si>
    <t xml:space="preserve">Sveti Stjepan</t>
  </si>
  <si>
    <t xml:space="preserve">Stupac "Rad blagdanom / neradnim danom" na listu Evidencija prepoznaje datume iz ovog popisa. Žuto = unos; sivo = formula (zaključano, bez lozinke).</t>
  </si>
  <si>
    <t xml:space="preserve">Noćna smjena – podjela u ponoć i priznati sati</t>
  </si>
  <si>
    <t xml:space="preserve">Koeficijent (dodatak po satu)</t>
  </si>
  <si>
    <t xml:space="preserve">Noćni rad (22:00–06:00)</t>
  </si>
  <si>
    <t xml:space="preserve">prema kolektivnom ugovoru / ugovoru o radu (upišite)</t>
  </si>
  <si>
    <t xml:space="preserve">Rad nedjeljom</t>
  </si>
  <si>
    <t xml:space="preserve">najmanje prema čl. 94. Zakona o radu (povećanje ne može biti manje od 50 %)</t>
  </si>
  <si>
    <t xml:space="preserve">Rad blagdanom / neradnim danom</t>
  </si>
  <si>
    <t xml:space="preserve">Prekovremeni rad</t>
  </si>
  <si>
    <t xml:space="preserve">Zakon izravno propisuje samo minimum za nedjelju. Ostale koeficijente upišite iz svog kolektivnog ugovora, pravilnika o radu ili ugovora o radu; prazno polje računa se kao 0.</t>
  </si>
  <si>
    <t xml:space="preserve">Dan početka smjene</t>
  </si>
  <si>
    <t xml:space="preserve">Početak</t>
  </si>
  <si>
    <t xml:space="preserve">Završetak</t>
  </si>
  <si>
    <t xml:space="preserve">Dan 1:
vrsta dana</t>
  </si>
  <si>
    <t xml:space="preserve">Dan 2:
vrsta dana</t>
  </si>
  <si>
    <t xml:space="preserve">Od toga
prekovremeno (h)</t>
  </si>
  <si>
    <t xml:space="preserve">Sati za Dan 1
(do 24:00)</t>
  </si>
  <si>
    <t xml:space="preserve">Sati za Dan 2
(od 00:00)</t>
  </si>
  <si>
    <t xml:space="preserve">Sati
nedjeljom</t>
  </si>
  <si>
    <t xml:space="preserve">Sati
blagdanom</t>
  </si>
  <si>
    <t xml:space="preserve">Ukupno
odrađeno (h)</t>
  </si>
  <si>
    <t xml:space="preserve">Priznati sati</t>
  </si>
  <si>
    <t xml:space="preserve">Ponedjeljak</t>
  </si>
  <si>
    <t xml:space="preserve">Radni dan</t>
  </si>
  <si>
    <t xml:space="preserve">Subota</t>
  </si>
  <si>
    <t xml:space="preserve">Nedjelja</t>
  </si>
  <si>
    <t xml:space="preserve">Dan uoči blagdana</t>
  </si>
  <si>
    <t xml:space="preserve">Blagdan</t>
  </si>
  <si>
    <t xml:space="preserve">Petak, smjena od 10 sati (8 + 2 prekovremena)</t>
  </si>
  <si>
    <t xml:space="preserve">13 = Ukupno odrađeno + noćni sati × k(noćni) + sati nedjeljom × k(nedjelja) + sati blagdanom × k(blagdan) + prekovremeni sati × k(prekovremeni). Dodaci se zbrajaju; prazan koeficijent = 0.</t>
  </si>
  <si>
    <t xml:space="preserve">Uz prazne koeficijente računa se samo zakonski minimum za nedjelju: Subota 22:00–06:00 → 8 + 6 × 0,50 = 11 priznatih sati.</t>
  </si>
  <si>
    <t xml:space="preserve">Petak 20:00–06:00: 10 odrađenih sati, od toga 8 noćnih i 2 prekovremena (04:00–06:00). Kad upišete svoje koeficijente, stupac 13 se sam preračuna.</t>
  </si>
  <si>
    <t xml:space="preserve">U Evidenciju se ista smjena upisuje u dva retka: stupac 7 pod datumom početka, stupac 8 pod sljedećim datumom.</t>
  </si>
  <si>
    <t xml:space="preserve">Noćni rad: 22:00–06:00 (u poljoprivredi 22:00–05:00), ako zakonom, kolektivnim ugovorom ili sporazumom nije drukčije određeno (čl. 69. ZOR). Datoteka ne računa plaću.</t>
  </si>
  <si>
    <t xml:space="preserve">Prekovremeni rad – tjedni i godišnji zbroj</t>
  </si>
  <si>
    <t xml:space="preserve">Radnik:</t>
  </si>
  <si>
    <t xml:space="preserve">Prekovremeni od početka godine (h):</t>
  </si>
  <si>
    <t xml:space="preserve">Čl. 65. Zakona o radu: uz prekovremeni rad ukupno najviše 50 h tjedno; prekovremeni rad najviše 180 h godišnje, odnosno 250 h ako je tako određeno kolektivnim ugovorom. Za prekovremeni rad potreban je pisani zahtjev poslodavca (stupac 9).</t>
  </si>
  <si>
    <t xml:space="preserve">Godina:</t>
  </si>
  <si>
    <t xml:space="preserve">Preostalo do godišnjeg limita (h):</t>
  </si>
  <si>
    <t xml:space="preserve">Kolektivni ugovor predviđa do 250 h godišnje? (Da/Ne)</t>
  </si>
  <si>
    <t xml:space="preserve">Ne</t>
  </si>
  <si>
    <t xml:space="preserve">Tjedana s više od 50 h ukupno:</t>
  </si>
  <si>
    <t xml:space="preserve">Godišnji limit prekovremenog rada (h):</t>
  </si>
  <si>
    <t xml:space="preserve">Stanje:</t>
  </si>
  <si>
    <t xml:space="preserve">Najviše ukupno sati rada tjedno:</t>
  </si>
  <si>
    <t xml:space="preserve">Tjedan</t>
  </si>
  <si>
    <t xml:space="preserve">Od (ponedjeljak)</t>
  </si>
  <si>
    <t xml:space="preserve">Do (nedjelja)</t>
  </si>
  <si>
    <t xml:space="preserve">Ukupno sati
rada u tjednu</t>
  </si>
  <si>
    <t xml:space="preserve">Od toga
prekovremeni (h)</t>
  </si>
  <si>
    <t xml:space="preserve">Prekovremeni od
početka godine (h)</t>
  </si>
  <si>
    <t xml:space="preserve">Preostalo do
godišnjeg limita (h)</t>
  </si>
  <si>
    <t xml:space="preserve">Upozorenje</t>
  </si>
  <si>
    <t xml:space="preserve">Pisani zahtjev
poslodavca (datum)</t>
  </si>
  <si>
    <t xml:space="preserve">29.–31.12.2025. nisu u ovoj godini; 1.1. blagdan</t>
  </si>
  <si>
    <t xml:space="preserve">Blagdan u tjednu</t>
  </si>
  <si>
    <t xml:space="preserve">Pisani zahtjev u prilogu</t>
  </si>
  <si>
    <t xml:space="preserve">Hitna narudžba; provjeriti tjedni limit</t>
  </si>
  <si>
    <t xml:space="preserve">1.–4.12. jutarnja smjena; 30.11. 8 h</t>
  </si>
  <si>
    <t xml:space="preserve">Petak 11.12. 20:00–06:00, 2 h prekovremeno</t>
  </si>
  <si>
    <t xml:space="preserve">Noćne smjene 14.–20.12.</t>
  </si>
  <si>
    <t xml:space="preserve">GO 21.12., BO 22.12., Božić 00:00–06:00</t>
  </si>
  <si>
    <t xml:space="preserve">28.–31.12.; 1.–3.1. idu u sljedeću godinu</t>
  </si>
  <si>
    <t xml:space="preserve">Tjedni zbroj (4) upisujete iz lista Evidencija; prekovremeni sati (5) samo uz pisani zahtjev poslodavca (9 – crveno ako nedostaje).</t>
  </si>
  <si>
    <t xml:space="preserve">Tjedni koji prelaze u drugu godinu upisujte samo s danima ove godine. Datoteka ne računa plaću ni dodatke.</t>
  </si>
  <si>
    <t xml:space="preserve">Upute – kako koristiti ovu evidenciju</t>
  </si>
  <si>
    <t xml:space="preserve">Korak</t>
  </si>
  <si>
    <t xml:space="preserve">Što napraviti</t>
  </si>
  <si>
    <t xml:space="preserve">Kako u ovoj datoteci</t>
  </si>
  <si>
    <t xml:space="preserve">Korak 1</t>
  </si>
  <si>
    <t xml:space="preserve">Uskladite stupce s čl. 13. Pravilnika</t>
  </si>
  <si>
    <t xml:space="preserve">List Evidencija ima 16 stupaca prema čl. 13. st. 1. i 2. Pravilnika NN 55/2024. Ne brišite stupce; ako se podatak ne odnosi na vas, ostavite polje prazno.</t>
  </si>
  <si>
    <t xml:space="preserve">Korak 2</t>
  </si>
  <si>
    <t xml:space="preserve">Postavite raspored i smjene</t>
  </si>
  <si>
    <t xml:space="preserve">Raspored ili njegovu promjenu radnik mora znati najmanje tjedan dana unaprijed (čl. 60.a st. 5. ZOR). Stanka od najmanje 30 minuta za rad od najmanje 6 sati ubraja se u radno vrijeme (čl. 73.).</t>
  </si>
  <si>
    <t xml:space="preserve">Korak 3</t>
  </si>
  <si>
    <t xml:space="preserve">Jedan službeni format</t>
  </si>
  <si>
    <t xml:space="preserve">Za svakog radnika i mjesec jedan list (kopirajte list Evidencija). Ne vodite paralelne papirnate i Excel evidencije.</t>
  </si>
  <si>
    <t xml:space="preserve">Korak 4</t>
  </si>
  <si>
    <t xml:space="preserve">Dnevni unos</t>
  </si>
  <si>
    <t xml:space="preserve">Upisujte datum, početak i završetak; podatke unesite najkasnije 7. dana od dana za koji se popunjavaju (čl. 15. st. 2. Pravilnika).</t>
  </si>
  <si>
    <t xml:space="preserve">Korak 5</t>
  </si>
  <si>
    <t xml:space="preserve">Ispravci uz odobrenje</t>
  </si>
  <si>
    <t xml:space="preserve">Ne prepisujte stari podatak bez traga: u Napomenu upišite staro i novo vrijeme, razlog i tko je odobrio.</t>
  </si>
  <si>
    <t xml:space="preserve">Korak 6</t>
  </si>
  <si>
    <t xml:space="preserve">Noćne smjene i koeficijenti</t>
  </si>
  <si>
    <t xml:space="preserve">Smjenu preko ponoći podijelite u dva retka. Na listu Noćna smjena upišite svoje koeficijente u žuta polja; zakon izravno propisuje samo najmanje 50 % za rad nedjeljom (čl. 94. ZOR).</t>
  </si>
  <si>
    <t xml:space="preserve">Korak 7</t>
  </si>
  <si>
    <t xml:space="preserve">Mjesečni zaključak</t>
  </si>
  <si>
    <t xml:space="preserve">Provjerite redak Ukupno u mjesecu, prenesite tjedne zbrojeve na list Prekovremeni (čl. 65. ZOR), priložite doznake i rješenja, zaključajte i pohranite.</t>
  </si>
  <si>
    <t xml:space="preserve">Pravni okvir</t>
  </si>
  <si>
    <t xml:space="preserve">Zakon o radu (NN 93/14, 127/17, 98/19, 151/22, 46/23, 64/23): čl. 5 (evidencija), 60.a (raspored), 65 (prekovremeni rad), 69 (noćni rad), 73 (stanka), 74 (dnevni odmor), 94 (povećana plaća).</t>
  </si>
  <si>
    <t xml:space="preserve">Pravilnik o sadržaju i načinu vođenja evidencije o radnicima zaposlenim kod poslodavca (NN 55/2024), na snazi od 1. listopada 2024.: čl. 13 (sadržaj), 15 (rok od 7 dana), 16–17 (rad na izdvojenom mjestu i na daljinu), 18 (zaštita podataka, kratice, čuvanje).</t>
  </si>
  <si>
    <t xml:space="preserve">Čuvanje: najmanje šest godina od isteka godine u kojoj je evidencija nastala (čl. 18. st. 3. Pravilnika).</t>
  </si>
  <si>
    <t xml:space="preserve">Boje: žuto/bijelo = unos; sivo = formula (listovi zaključani bez lozinke: Pregled → Ukloni zaštitu lista).</t>
  </si>
  <si>
    <t xml:space="preserve">Datoteka broji sate i ne računa plaću, dodatke ni porez. Hipotetski primjer: imena i podaci su izmišljeni. Provjerite važeći tekst propisa na narodne-novine.nn.hr.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</si>
</sst>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.m\.yyyy\."/>
    <numFmt numFmtId="166" formatCode="hh\:mm"/>
    <numFmt numFmtId="167" formatCode="0.00"/>
    <numFmt numFmtId="168" formatCode="0.00;\-0.00;;@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8"/>
      <color rgb="FF7F7F7F"/>
      <name val="Arial"/>
      <family val="0"/>
      <charset val="1"/>
    </font>
    <font>
      <b val="true"/>
      <sz val="8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3E7EE"/>
      </patternFill>
    </fill>
    <fill>
      <patternFill patternType="solid">
        <fgColor rgb="FFDDE3EA"/>
        <bgColor rgb="FFE3E7EE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  <fill>
      <patternFill patternType="solid">
        <fgColor rgb="FFFFF2B3"/>
        <bgColor rgb="FFFDF0D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7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3E7EE"/>
        </patternFill>
      </fill>
    </dxf>
    <dxf>
      <fill>
        <patternFill>
          <bgColor rgb="FFFDF0D5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ill>
        <patternFill>
          <bgColor rgb="FFFBE3E4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DF0D5"/>
      <rgbColor rgb="FFEEF2F7"/>
      <rgbColor rgb="FF660066"/>
      <rgbColor rgb="FFFF8080"/>
      <rgbColor rgb="FF0066CC"/>
      <rgbColor rgb="FFDD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E3E7EE"/>
      <rgbColor rgb="FFFFF2B3"/>
      <rgbColor rgb="FFF3F4F6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5"/>
    <col collapsed="false" customWidth="true" hidden="false" outlineLevel="0" max="3" min="3" style="0" width="7.5"/>
    <col collapsed="false" customWidth="true" hidden="false" outlineLevel="0" max="4" min="4" style="0" width="8.5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9.51"/>
    <col collapsed="false" customWidth="true" hidden="false" outlineLevel="0" max="9" min="9" style="0" width="10"/>
    <col collapsed="false" customWidth="true" hidden="false" outlineLevel="0" max="11" min="10" style="0" width="9.51"/>
    <col collapsed="false" customWidth="true" hidden="false" outlineLevel="0" max="12" min="12" style="0" width="10.51"/>
    <col collapsed="false" customWidth="true" hidden="false" outlineLevel="0" max="13" min="13" style="0" width="8.5"/>
    <col collapsed="false" customWidth="true" hidden="false" outlineLevel="0" max="14" min="14" style="0" width="11"/>
    <col collapsed="false" customWidth="true" hidden="false" outlineLevel="0" max="15" min="15" style="0" width="9.51"/>
    <col collapsed="false" customWidth="true" hidden="false" outlineLevel="0" max="16" min="16" style="0" width="40"/>
  </cols>
  <sheetData>
    <row r="1" customFormat="false" ht="17.35" hidden="false" customHeight="false" outlineLevel="0" collapsed="false">
      <c r="A1" s="1" t="s">
        <v>0</v>
      </c>
      <c r="K1" s="2" t="s">
        <v>1</v>
      </c>
    </row>
    <row r="2" customFormat="false" ht="15" hidden="false" customHeight="false" outlineLevel="0" collapsed="false">
      <c r="A2" s="3" t="s">
        <v>2</v>
      </c>
      <c r="D2" s="4" t="s">
        <v>3</v>
      </c>
      <c r="E2" s="4"/>
      <c r="F2" s="4"/>
      <c r="H2" s="5" t="s">
        <v>4</v>
      </c>
    </row>
    <row r="3" customFormat="false" ht="15" hidden="false" customHeight="false" outlineLevel="0" collapsed="false">
      <c r="A3" s="3" t="s">
        <v>5</v>
      </c>
      <c r="D3" s="4" t="s">
        <v>6</v>
      </c>
      <c r="E3" s="4"/>
      <c r="F3" s="4"/>
      <c r="H3" s="5" t="s">
        <v>7</v>
      </c>
    </row>
    <row r="4" customFormat="false" ht="15" hidden="false" customHeight="false" outlineLevel="0" collapsed="false">
      <c r="A4" s="3" t="s">
        <v>8</v>
      </c>
      <c r="D4" s="6" t="n">
        <v>46357</v>
      </c>
      <c r="E4" s="6"/>
      <c r="F4" s="6"/>
      <c r="H4" s="5" t="s">
        <v>9</v>
      </c>
    </row>
    <row r="5" customFormat="false" ht="15" hidden="false" customHeight="false" outlineLevel="0" collapsed="false">
      <c r="A5" s="3" t="s">
        <v>10</v>
      </c>
      <c r="D5" s="4" t="n">
        <v>40</v>
      </c>
      <c r="E5" s="4"/>
      <c r="F5" s="4"/>
      <c r="H5" s="5" t="s">
        <v>11</v>
      </c>
    </row>
    <row r="7" customFormat="false" ht="15" hidden="false" customHeight="false" outlineLevel="0" collapsed="false">
      <c r="A7" s="7" t="n">
        <v>1</v>
      </c>
      <c r="B7" s="7" t="n">
        <v>2</v>
      </c>
      <c r="C7" s="7" t="n">
        <v>3</v>
      </c>
      <c r="D7" s="7" t="n">
        <v>4</v>
      </c>
      <c r="E7" s="7" t="n">
        <v>5</v>
      </c>
      <c r="F7" s="7" t="n">
        <v>6</v>
      </c>
      <c r="G7" s="7" t="n">
        <v>7</v>
      </c>
      <c r="H7" s="7" t="n">
        <v>8</v>
      </c>
      <c r="I7" s="7" t="n">
        <v>9</v>
      </c>
      <c r="J7" s="7" t="n">
        <v>10</v>
      </c>
      <c r="K7" s="7" t="n">
        <v>11</v>
      </c>
      <c r="L7" s="7" t="n">
        <v>12</v>
      </c>
      <c r="M7" s="7" t="n">
        <v>13</v>
      </c>
      <c r="N7" s="7" t="n">
        <v>14</v>
      </c>
      <c r="O7" s="7" t="n">
        <v>15</v>
      </c>
      <c r="P7" s="7" t="n">
        <v>16</v>
      </c>
    </row>
    <row r="8" customFormat="false" ht="66" hidden="false" customHeight="true" outlineLevel="0" collapsed="false">
      <c r="A8" s="8" t="s">
        <v>12</v>
      </c>
      <c r="B8" s="9" t="s">
        <v>13</v>
      </c>
      <c r="C8" s="8" t="s">
        <v>14</v>
      </c>
      <c r="D8" s="8" t="s">
        <v>15</v>
      </c>
      <c r="E8" s="8" t="s">
        <v>16</v>
      </c>
      <c r="F8" s="9" t="s">
        <v>17</v>
      </c>
      <c r="G8" s="8" t="s">
        <v>18</v>
      </c>
      <c r="H8" s="8" t="s">
        <v>19</v>
      </c>
      <c r="I8" s="8" t="s">
        <v>20</v>
      </c>
      <c r="J8" s="8" t="s">
        <v>21</v>
      </c>
      <c r="K8" s="9" t="s">
        <v>22</v>
      </c>
      <c r="L8" s="8" t="s">
        <v>23</v>
      </c>
      <c r="M8" s="9" t="s">
        <v>24</v>
      </c>
      <c r="N8" s="9" t="s">
        <v>25</v>
      </c>
      <c r="O8" s="8" t="s">
        <v>26</v>
      </c>
      <c r="P8" s="8" t="s">
        <v>27</v>
      </c>
    </row>
    <row r="9" customFormat="false" ht="15" hidden="false" customHeight="false" outlineLevel="0" collapsed="false">
      <c r="A9" s="10" t="n">
        <v>46357</v>
      </c>
      <c r="B9" s="11" t="str">
        <f aca="false">IF(A9="","",CHOOSE(WEEKDAY(A9),"Ned","Pon","Uto","Sri","Čet","Pet","Sub"))</f>
        <v>Uto</v>
      </c>
      <c r="C9" s="12" t="n">
        <v>0.25</v>
      </c>
      <c r="D9" s="12" t="n">
        <v>0.583333333333333</v>
      </c>
      <c r="E9" s="13"/>
      <c r="F9" s="14" t="n">
        <f aca="false">IF(OR(C9="",D9=""),"",ROUND(MOD(D9-C9,1)*24-N(E9),2))</f>
        <v>8</v>
      </c>
      <c r="G9" s="13"/>
      <c r="H9" s="13"/>
      <c r="I9" s="15"/>
      <c r="J9" s="13"/>
      <c r="K9" s="16" t="n">
        <f aca="false">IF(OR(C9="",D9=""),"",ROUND(24*(MAX(0,MIN((C9+MOD(D9-C9,1)),6/24)-C9)+MAX(0,MIN((C9+MOD(D9-C9,1)),30/24)-MAX(C9,22/24))+MAX(0,(C9+MOD(D9-C9,1))-MAX(C9,46/24))),2))</f>
        <v>0</v>
      </c>
      <c r="L9" s="13"/>
      <c r="M9" s="16" t="n">
        <f aca="false">IF(OR(F9="",A9=""),"",IF(WEEKDAY(A9)=1,F9,0))</f>
        <v>0</v>
      </c>
      <c r="N9" s="16" t="n">
        <f aca="false">IF(OR(F9="",A9=""),"",IF(COUNTIF(Šifre!$B$20:$B$37,A9)&gt;0,F9,0))</f>
        <v>0</v>
      </c>
      <c r="O9" s="15" t="s">
        <v>28</v>
      </c>
      <c r="P9" s="17" t="s">
        <v>29</v>
      </c>
    </row>
    <row r="10" customFormat="false" ht="15" hidden="false" customHeight="false" outlineLevel="0" collapsed="false">
      <c r="A10" s="10" t="n">
        <v>46358</v>
      </c>
      <c r="B10" s="11" t="str">
        <f aca="false">IF(A10="","",CHOOSE(WEEKDAY(A10),"Ned","Pon","Uto","Sri","Čet","Pet","Sub"))</f>
        <v>Sri</v>
      </c>
      <c r="C10" s="12" t="n">
        <v>0.25</v>
      </c>
      <c r="D10" s="12" t="n">
        <v>0.583333333333333</v>
      </c>
      <c r="E10" s="13"/>
      <c r="F10" s="14" t="n">
        <f aca="false">IF(OR(C10="",D10=""),"",ROUND(MOD(D10-C10,1)*24-N(E10),2))</f>
        <v>8</v>
      </c>
      <c r="G10" s="13"/>
      <c r="H10" s="13"/>
      <c r="I10" s="15"/>
      <c r="J10" s="13"/>
      <c r="K10" s="16" t="n">
        <f aca="false">IF(OR(C10="",D10=""),"",ROUND(24*(MAX(0,MIN((C10+MOD(D10-C10,1)),6/24)-C10)+MAX(0,MIN((C10+MOD(D10-C10,1)),30/24)-MAX(C10,22/24))+MAX(0,(C10+MOD(D10-C10,1))-MAX(C10,46/24))),2))</f>
        <v>0</v>
      </c>
      <c r="L10" s="13"/>
      <c r="M10" s="16" t="n">
        <f aca="false">IF(OR(F10="",A10=""),"",IF(WEEKDAY(A10)=1,F10,0))</f>
        <v>0</v>
      </c>
      <c r="N10" s="16" t="n">
        <f aca="false">IF(OR(F10="",A10=""),"",IF(COUNTIF(Šifre!$B$20:$B$37,A10)&gt;0,F10,0))</f>
        <v>0</v>
      </c>
      <c r="O10" s="15" t="s">
        <v>28</v>
      </c>
      <c r="P10" s="17"/>
    </row>
    <row r="11" customFormat="false" ht="15" hidden="false" customHeight="false" outlineLevel="0" collapsed="false">
      <c r="A11" s="10" t="n">
        <v>46359</v>
      </c>
      <c r="B11" s="11" t="str">
        <f aca="false">IF(A11="","",CHOOSE(WEEKDAY(A11),"Ned","Pon","Uto","Sri","Čet","Pet","Sub"))</f>
        <v>Čet</v>
      </c>
      <c r="C11" s="12" t="n">
        <v>0.25</v>
      </c>
      <c r="D11" s="12" t="n">
        <v>0.583333333333333</v>
      </c>
      <c r="E11" s="13" t="n">
        <v>1</v>
      </c>
      <c r="F11" s="14" t="n">
        <f aca="false">IF(OR(C11="",D11=""),"",ROUND(MOD(D11-C11,1)*24-N(E11),2))</f>
        <v>7</v>
      </c>
      <c r="G11" s="13"/>
      <c r="H11" s="13"/>
      <c r="I11" s="15"/>
      <c r="J11" s="13"/>
      <c r="K11" s="16" t="n">
        <f aca="false">IF(OR(C11="",D11=""),"",ROUND(24*(MAX(0,MIN((C11+MOD(D11-C11,1)),6/24)-C11)+MAX(0,MIN((C11+MOD(D11-C11,1)),30/24)-MAX(C11,22/24))+MAX(0,(C11+MOD(D11-C11,1))-MAX(C11,46/24))),2))</f>
        <v>0</v>
      </c>
      <c r="L11" s="13"/>
      <c r="M11" s="16" t="n">
        <f aca="false">IF(OR(F11="",A11=""),"",IF(WEEKDAY(A11)=1,F11,0))</f>
        <v>0</v>
      </c>
      <c r="N11" s="16" t="n">
        <f aca="false">IF(OR(F11="",A11=""),"",IF(COUNTIF(Šifre!$B$20:$B$37,A11)&gt;0,F11,0))</f>
        <v>0</v>
      </c>
      <c r="O11" s="15" t="s">
        <v>28</v>
      </c>
      <c r="P11" s="17" t="s">
        <v>30</v>
      </c>
    </row>
    <row r="12" customFormat="false" ht="15" hidden="false" customHeight="false" outlineLevel="0" collapsed="false">
      <c r="A12" s="10" t="n">
        <v>46360</v>
      </c>
      <c r="B12" s="11" t="str">
        <f aca="false">IF(A12="","",CHOOSE(WEEKDAY(A12),"Ned","Pon","Uto","Sri","Čet","Pet","Sub"))</f>
        <v>Pet</v>
      </c>
      <c r="C12" s="12" t="n">
        <v>0.25</v>
      </c>
      <c r="D12" s="12" t="n">
        <v>0.583333333333333</v>
      </c>
      <c r="E12" s="13"/>
      <c r="F12" s="14" t="n">
        <f aca="false">IF(OR(C12="",D12=""),"",ROUND(MOD(D12-C12,1)*24-N(E12),2))</f>
        <v>8</v>
      </c>
      <c r="G12" s="13"/>
      <c r="H12" s="13"/>
      <c r="I12" s="15"/>
      <c r="J12" s="13"/>
      <c r="K12" s="16" t="n">
        <f aca="false">IF(OR(C12="",D12=""),"",ROUND(24*(MAX(0,MIN((C12+MOD(D12-C12,1)),6/24)-C12)+MAX(0,MIN((C12+MOD(D12-C12,1)),30/24)-MAX(C12,22/24))+MAX(0,(C12+MOD(D12-C12,1))-MAX(C12,46/24))),2))</f>
        <v>0</v>
      </c>
      <c r="L12" s="13"/>
      <c r="M12" s="16" t="n">
        <f aca="false">IF(OR(F12="",A12=""),"",IF(WEEKDAY(A12)=1,F12,0))</f>
        <v>0</v>
      </c>
      <c r="N12" s="16" t="n">
        <f aca="false">IF(OR(F12="",A12=""),"",IF(COUNTIF(Šifre!$B$20:$B$37,A12)&gt;0,F12,0))</f>
        <v>0</v>
      </c>
      <c r="O12" s="15" t="s">
        <v>28</v>
      </c>
      <c r="P12" s="17"/>
    </row>
    <row r="13" customFormat="false" ht="15" hidden="false" customHeight="false" outlineLevel="0" collapsed="false">
      <c r="A13" s="10" t="n">
        <v>46362</v>
      </c>
      <c r="B13" s="11" t="str">
        <f aca="false">IF(A13="","",CHOOSE(WEEKDAY(A13),"Ned","Pon","Uto","Sri","Čet","Pet","Sub"))</f>
        <v>Ned</v>
      </c>
      <c r="C13" s="12"/>
      <c r="D13" s="12"/>
      <c r="E13" s="13"/>
      <c r="F13" s="14" t="str">
        <f aca="false">IF(OR(C13="",D13=""),"",ROUND(MOD(D13-C13,1)*24-N(E13),2))</f>
        <v/>
      </c>
      <c r="G13" s="13"/>
      <c r="H13" s="13" t="n">
        <v>8</v>
      </c>
      <c r="I13" s="15"/>
      <c r="J13" s="13"/>
      <c r="K13" s="16" t="str">
        <f aca="false">IF(OR(C13="",D13=""),"",ROUND(24*(MAX(0,MIN((C13+MOD(D13-C13,1)),6/24)-C13)+MAX(0,MIN((C13+MOD(D13-C13,1)),30/24)-MAX(C13,22/24))+MAX(0,(C13+MOD(D13-C13,1))-MAX(C13,46/24))),2))</f>
        <v/>
      </c>
      <c r="L13" s="13"/>
      <c r="M13" s="16" t="str">
        <f aca="false">IF(OR(F13="",A13=""),"",IF(WEEKDAY(A13)=1,F13,0))</f>
        <v/>
      </c>
      <c r="N13" s="16" t="str">
        <f aca="false">IF(OR(F13="",A13=""),"",IF(COUNTIF(Šifre!$B$20:$B$37,A13)&gt;0,F13,0))</f>
        <v/>
      </c>
      <c r="O13" s="15"/>
      <c r="P13" s="17" t="s">
        <v>31</v>
      </c>
    </row>
    <row r="14" customFormat="false" ht="15" hidden="false" customHeight="false" outlineLevel="0" collapsed="false">
      <c r="A14" s="10" t="n">
        <v>46363</v>
      </c>
      <c r="B14" s="11" t="str">
        <f aca="false">IF(A14="","",CHOOSE(WEEKDAY(A14),"Ned","Pon","Uto","Sri","Čet","Pet","Sub"))</f>
        <v>Pon</v>
      </c>
      <c r="C14" s="12" t="n">
        <v>0.583333333333333</v>
      </c>
      <c r="D14" s="12" t="n">
        <v>0.916666666666667</v>
      </c>
      <c r="E14" s="13"/>
      <c r="F14" s="14" t="n">
        <f aca="false">IF(OR(C14="",D14=""),"",ROUND(MOD(D14-C14,1)*24-N(E14),2))</f>
        <v>8</v>
      </c>
      <c r="G14" s="13"/>
      <c r="H14" s="13"/>
      <c r="I14" s="15"/>
      <c r="J14" s="13"/>
      <c r="K14" s="16" t="n">
        <f aca="false">IF(OR(C14="",D14=""),"",ROUND(24*(MAX(0,MIN((C14+MOD(D14-C14,1)),6/24)-C14)+MAX(0,MIN((C14+MOD(D14-C14,1)),30/24)-MAX(C14,22/24))+MAX(0,(C14+MOD(D14-C14,1))-MAX(C14,46/24))),2))</f>
        <v>0</v>
      </c>
      <c r="L14" s="13"/>
      <c r="M14" s="16" t="n">
        <f aca="false">IF(OR(F14="",A14=""),"",IF(WEEKDAY(A14)=1,F14,0))</f>
        <v>0</v>
      </c>
      <c r="N14" s="16" t="n">
        <f aca="false">IF(OR(F14="",A14=""),"",IF(COUNTIF(Šifre!$B$20:$B$37,A14)&gt;0,F14,0))</f>
        <v>0</v>
      </c>
      <c r="O14" s="15" t="s">
        <v>28</v>
      </c>
      <c r="P14" s="17" t="s">
        <v>32</v>
      </c>
    </row>
    <row r="15" customFormat="false" ht="15" hidden="false" customHeight="false" outlineLevel="0" collapsed="false">
      <c r="A15" s="10" t="n">
        <v>46364</v>
      </c>
      <c r="B15" s="11" t="str">
        <f aca="false">IF(A15="","",CHOOSE(WEEKDAY(A15),"Ned","Pon","Uto","Sri","Čet","Pet","Sub"))</f>
        <v>Uto</v>
      </c>
      <c r="C15" s="12" t="n">
        <v>0.583333333333333</v>
      </c>
      <c r="D15" s="12" t="n">
        <v>0.916666666666667</v>
      </c>
      <c r="E15" s="13"/>
      <c r="F15" s="14" t="n">
        <f aca="false">IF(OR(C15="",D15=""),"",ROUND(MOD(D15-C15,1)*24-N(E15),2))</f>
        <v>8</v>
      </c>
      <c r="G15" s="13"/>
      <c r="H15" s="13"/>
      <c r="I15" s="15"/>
      <c r="J15" s="13"/>
      <c r="K15" s="16" t="n">
        <f aca="false">IF(OR(C15="",D15=""),"",ROUND(24*(MAX(0,MIN((C15+MOD(D15-C15,1)),6/24)-C15)+MAX(0,MIN((C15+MOD(D15-C15,1)),30/24)-MAX(C15,22/24))+MAX(0,(C15+MOD(D15-C15,1))-MAX(C15,46/24))),2))</f>
        <v>0</v>
      </c>
      <c r="L15" s="13"/>
      <c r="M15" s="16" t="n">
        <f aca="false">IF(OR(F15="",A15=""),"",IF(WEEKDAY(A15)=1,F15,0))</f>
        <v>0</v>
      </c>
      <c r="N15" s="16" t="n">
        <f aca="false">IF(OR(F15="",A15=""),"",IF(COUNTIF(Šifre!$B$20:$B$37,A15)&gt;0,F15,0))</f>
        <v>0</v>
      </c>
      <c r="O15" s="15" t="s">
        <v>28</v>
      </c>
      <c r="P15" s="17"/>
    </row>
    <row r="16" customFormat="false" ht="15" hidden="false" customHeight="false" outlineLevel="0" collapsed="false">
      <c r="A16" s="10" t="n">
        <v>46365</v>
      </c>
      <c r="B16" s="11" t="str">
        <f aca="false">IF(A16="","",CHOOSE(WEEKDAY(A16),"Ned","Pon","Uto","Sri","Čet","Pet","Sub"))</f>
        <v>Sri</v>
      </c>
      <c r="C16" s="12" t="n">
        <v>0.583333333333333</v>
      </c>
      <c r="D16" s="12" t="n">
        <v>0.916666666666667</v>
      </c>
      <c r="E16" s="13"/>
      <c r="F16" s="14" t="n">
        <f aca="false">IF(OR(C16="",D16=""),"",ROUND(MOD(D16-C16,1)*24-N(E16),2))</f>
        <v>8</v>
      </c>
      <c r="G16" s="13" t="n">
        <v>3</v>
      </c>
      <c r="H16" s="13"/>
      <c r="I16" s="15"/>
      <c r="J16" s="13"/>
      <c r="K16" s="16" t="n">
        <f aca="false">IF(OR(C16="",D16=""),"",ROUND(24*(MAX(0,MIN((C16+MOD(D16-C16,1)),6/24)-C16)+MAX(0,MIN((C16+MOD(D16-C16,1)),30/24)-MAX(C16,22/24))+MAX(0,(C16+MOD(D16-C16,1))-MAX(C16,46/24))),2))</f>
        <v>0</v>
      </c>
      <c r="L16" s="13"/>
      <c r="M16" s="16" t="n">
        <f aca="false">IF(OR(F16="",A16=""),"",IF(WEEKDAY(A16)=1,F16,0))</f>
        <v>0</v>
      </c>
      <c r="N16" s="16" t="n">
        <f aca="false">IF(OR(F16="",A16=""),"",IF(COUNTIF(Šifre!$B$20:$B$37,A16)&gt;0,F16,0))</f>
        <v>0</v>
      </c>
      <c r="O16" s="15" t="s">
        <v>28</v>
      </c>
      <c r="P16" s="17" t="s">
        <v>33</v>
      </c>
    </row>
    <row r="17" customFormat="false" ht="15" hidden="false" customHeight="false" outlineLevel="0" collapsed="false">
      <c r="A17" s="10" t="n">
        <v>46366</v>
      </c>
      <c r="B17" s="11" t="str">
        <f aca="false">IF(A17="","",CHOOSE(WEEKDAY(A17),"Ned","Pon","Uto","Sri","Čet","Pet","Sub"))</f>
        <v>Čet</v>
      </c>
      <c r="C17" s="12" t="n">
        <v>0.583333333333333</v>
      </c>
      <c r="D17" s="12" t="n">
        <v>0.916666666666667</v>
      </c>
      <c r="E17" s="13"/>
      <c r="F17" s="14" t="n">
        <f aca="false">IF(OR(C17="",D17=""),"",ROUND(MOD(D17-C17,1)*24-N(E17),2))</f>
        <v>8</v>
      </c>
      <c r="G17" s="13"/>
      <c r="H17" s="13"/>
      <c r="I17" s="15"/>
      <c r="J17" s="13"/>
      <c r="K17" s="16" t="n">
        <f aca="false">IF(OR(C17="",D17=""),"",ROUND(24*(MAX(0,MIN((C17+MOD(D17-C17,1)),6/24)-C17)+MAX(0,MIN((C17+MOD(D17-C17,1)),30/24)-MAX(C17,22/24))+MAX(0,(C17+MOD(D17-C17,1))-MAX(C17,46/24))),2))</f>
        <v>0</v>
      </c>
      <c r="L17" s="13"/>
      <c r="M17" s="16" t="n">
        <f aca="false">IF(OR(F17="",A17=""),"",IF(WEEKDAY(A17)=1,F17,0))</f>
        <v>0</v>
      </c>
      <c r="N17" s="16" t="n">
        <f aca="false">IF(OR(F17="",A17=""),"",IF(COUNTIF(Šifre!$B$20:$B$37,A17)&gt;0,F17,0))</f>
        <v>0</v>
      </c>
      <c r="O17" s="15" t="s">
        <v>28</v>
      </c>
      <c r="P17" s="17"/>
    </row>
    <row r="18" customFormat="false" ht="15" hidden="false" customHeight="false" outlineLevel="0" collapsed="false">
      <c r="A18" s="10" t="n">
        <v>46367</v>
      </c>
      <c r="B18" s="11" t="str">
        <f aca="false">IF(A18="","",CHOOSE(WEEKDAY(A18),"Ned","Pon","Uto","Sri","Čet","Pet","Sub"))</f>
        <v>Pet</v>
      </c>
      <c r="C18" s="12" t="n">
        <v>0.833333333333333</v>
      </c>
      <c r="D18" s="12" t="n">
        <v>0</v>
      </c>
      <c r="E18" s="13"/>
      <c r="F18" s="14" t="n">
        <f aca="false">IF(OR(C18="",D18=""),"",ROUND(MOD(D18-C18,1)*24-N(E18),2))</f>
        <v>4</v>
      </c>
      <c r="G18" s="13"/>
      <c r="H18" s="13"/>
      <c r="I18" s="15"/>
      <c r="J18" s="13"/>
      <c r="K18" s="16" t="n">
        <f aca="false">IF(OR(C18="",D18=""),"",ROUND(24*(MAX(0,MIN((C18+MOD(D18-C18,1)),6/24)-C18)+MAX(0,MIN((C18+MOD(D18-C18,1)),30/24)-MAX(C18,22/24))+MAX(0,(C18+MOD(D18-C18,1))-MAX(C18,46/24))),2))</f>
        <v>2</v>
      </c>
      <c r="L18" s="13"/>
      <c r="M18" s="16" t="n">
        <f aca="false">IF(OR(F18="",A18=""),"",IF(WEEKDAY(A18)=1,F18,0))</f>
        <v>0</v>
      </c>
      <c r="N18" s="16" t="n">
        <f aca="false">IF(OR(F18="",A18=""),"",IF(COUNTIF(Šifre!$B$20:$B$37,A18)&gt;0,F18,0))</f>
        <v>0</v>
      </c>
      <c r="O18" s="15" t="s">
        <v>28</v>
      </c>
      <c r="P18" s="17" t="s">
        <v>34</v>
      </c>
    </row>
    <row r="19" customFormat="false" ht="15" hidden="false" customHeight="false" outlineLevel="0" collapsed="false">
      <c r="A19" s="10" t="n">
        <v>46368</v>
      </c>
      <c r="B19" s="11" t="str">
        <f aca="false">IF(A19="","",CHOOSE(WEEKDAY(A19),"Ned","Pon","Uto","Sri","Čet","Pet","Sub"))</f>
        <v>Sub</v>
      </c>
      <c r="C19" s="12" t="n">
        <v>0</v>
      </c>
      <c r="D19" s="12" t="n">
        <v>0.25</v>
      </c>
      <c r="E19" s="13"/>
      <c r="F19" s="14" t="n">
        <f aca="false">IF(OR(C19="",D19=""),"",ROUND(MOD(D19-C19,1)*24-N(E19),2))</f>
        <v>6</v>
      </c>
      <c r="G19" s="13"/>
      <c r="H19" s="13"/>
      <c r="I19" s="15"/>
      <c r="J19" s="13"/>
      <c r="K19" s="16" t="n">
        <f aca="false">IF(OR(C19="",D19=""),"",ROUND(24*(MAX(0,MIN((C19+MOD(D19-C19,1)),6/24)-C19)+MAX(0,MIN((C19+MOD(D19-C19,1)),30/24)-MAX(C19,22/24))+MAX(0,(C19+MOD(D19-C19,1))-MAX(C19,46/24))),2))</f>
        <v>6</v>
      </c>
      <c r="L19" s="13" t="n">
        <v>2</v>
      </c>
      <c r="M19" s="16" t="n">
        <f aca="false">IF(OR(F19="",A19=""),"",IF(WEEKDAY(A19)=1,F19,0))</f>
        <v>0</v>
      </c>
      <c r="N19" s="16" t="n">
        <f aca="false">IF(OR(F19="",A19=""),"",IF(COUNTIF(Šifre!$B$20:$B$37,A19)&gt;0,F19,0))</f>
        <v>0</v>
      </c>
      <c r="O19" s="15" t="s">
        <v>28</v>
      </c>
      <c r="P19" s="17" t="s">
        <v>35</v>
      </c>
    </row>
    <row r="20" customFormat="false" ht="15" hidden="false" customHeight="false" outlineLevel="0" collapsed="false">
      <c r="A20" s="10" t="n">
        <v>46370</v>
      </c>
      <c r="B20" s="11" t="str">
        <f aca="false">IF(A20="","",CHOOSE(WEEKDAY(A20),"Ned","Pon","Uto","Sri","Čet","Pet","Sub"))</f>
        <v>Pon</v>
      </c>
      <c r="C20" s="12" t="n">
        <v>0.916666666666667</v>
      </c>
      <c r="D20" s="12" t="n">
        <v>0</v>
      </c>
      <c r="E20" s="13"/>
      <c r="F20" s="14" t="n">
        <f aca="false">IF(OR(C20="",D20=""),"",ROUND(MOD(D20-C20,1)*24-N(E20),2))</f>
        <v>2</v>
      </c>
      <c r="G20" s="13"/>
      <c r="H20" s="13"/>
      <c r="I20" s="15"/>
      <c r="J20" s="13"/>
      <c r="K20" s="16" t="n">
        <f aca="false">IF(OR(C20="",D20=""),"",ROUND(24*(MAX(0,MIN((C20+MOD(D20-C20,1)),6/24)-C20)+MAX(0,MIN((C20+MOD(D20-C20,1)),30/24)-MAX(C20,22/24))+MAX(0,(C20+MOD(D20-C20,1))-MAX(C20,46/24))),2))</f>
        <v>2</v>
      </c>
      <c r="L20" s="13"/>
      <c r="M20" s="16" t="n">
        <f aca="false">IF(OR(F20="",A20=""),"",IF(WEEKDAY(A20)=1,F20,0))</f>
        <v>0</v>
      </c>
      <c r="N20" s="16" t="n">
        <f aca="false">IF(OR(F20="",A20=""),"",IF(COUNTIF(Šifre!$B$20:$B$37,A20)&gt;0,F20,0))</f>
        <v>0</v>
      </c>
      <c r="O20" s="15" t="s">
        <v>28</v>
      </c>
      <c r="P20" s="17" t="s">
        <v>36</v>
      </c>
    </row>
    <row r="21" customFormat="false" ht="15" hidden="false" customHeight="false" outlineLevel="0" collapsed="false">
      <c r="A21" s="10" t="n">
        <v>46371</v>
      </c>
      <c r="B21" s="11" t="str">
        <f aca="false">IF(A21="","",CHOOSE(WEEKDAY(A21),"Ned","Pon","Uto","Sri","Čet","Pet","Sub"))</f>
        <v>Uto</v>
      </c>
      <c r="C21" s="12" t="n">
        <v>0</v>
      </c>
      <c r="D21" s="12" t="n">
        <v>0.25</v>
      </c>
      <c r="E21" s="13"/>
      <c r="F21" s="14" t="n">
        <f aca="false">IF(OR(C21="",D21=""),"",ROUND(MOD(D21-C21,1)*24-N(E21),2))</f>
        <v>6</v>
      </c>
      <c r="G21" s="13"/>
      <c r="H21" s="13"/>
      <c r="I21" s="15"/>
      <c r="J21" s="13"/>
      <c r="K21" s="16" t="n">
        <f aca="false">IF(OR(C21="",D21=""),"",ROUND(24*(MAX(0,MIN((C21+MOD(D21-C21,1)),6/24)-C21)+MAX(0,MIN((C21+MOD(D21-C21,1)),30/24)-MAX(C21,22/24))+MAX(0,(C21+MOD(D21-C21,1))-MAX(C21,46/24))),2))</f>
        <v>6</v>
      </c>
      <c r="L21" s="13"/>
      <c r="M21" s="16" t="n">
        <f aca="false">IF(OR(F21="",A21=""),"",IF(WEEKDAY(A21)=1,F21,0))</f>
        <v>0</v>
      </c>
      <c r="N21" s="16" t="n">
        <f aca="false">IF(OR(F21="",A21=""),"",IF(COUNTIF(Šifre!$B$20:$B$37,A21)&gt;0,F21,0))</f>
        <v>0</v>
      </c>
      <c r="O21" s="15" t="s">
        <v>28</v>
      </c>
      <c r="P21" s="17" t="s">
        <v>37</v>
      </c>
    </row>
    <row r="22" customFormat="false" ht="15" hidden="false" customHeight="false" outlineLevel="0" collapsed="false">
      <c r="A22" s="10" t="n">
        <v>46371</v>
      </c>
      <c r="B22" s="11" t="str">
        <f aca="false">IF(A22="","",CHOOSE(WEEKDAY(A22),"Ned","Pon","Uto","Sri","Čet","Pet","Sub"))</f>
        <v>Uto</v>
      </c>
      <c r="C22" s="12" t="n">
        <v>0.916666666666667</v>
      </c>
      <c r="D22" s="12" t="n">
        <v>0</v>
      </c>
      <c r="E22" s="13"/>
      <c r="F22" s="14" t="n">
        <f aca="false">IF(OR(C22="",D22=""),"",ROUND(MOD(D22-C22,1)*24-N(E22),2))</f>
        <v>2</v>
      </c>
      <c r="G22" s="13"/>
      <c r="H22" s="13"/>
      <c r="I22" s="15"/>
      <c r="J22" s="13"/>
      <c r="K22" s="16" t="n">
        <f aca="false">IF(OR(C22="",D22=""),"",ROUND(24*(MAX(0,MIN((C22+MOD(D22-C22,1)),6/24)-C22)+MAX(0,MIN((C22+MOD(D22-C22,1)),30/24)-MAX(C22,22/24))+MAX(0,(C22+MOD(D22-C22,1))-MAX(C22,46/24))),2))</f>
        <v>2</v>
      </c>
      <c r="L22" s="13"/>
      <c r="M22" s="16" t="n">
        <f aca="false">IF(OR(F22="",A22=""),"",IF(WEEKDAY(A22)=1,F22,0))</f>
        <v>0</v>
      </c>
      <c r="N22" s="16" t="n">
        <f aca="false">IF(OR(F22="",A22=""),"",IF(COUNTIF(Šifre!$B$20:$B$37,A22)&gt;0,F22,0))</f>
        <v>0</v>
      </c>
      <c r="O22" s="15" t="s">
        <v>28</v>
      </c>
      <c r="P22" s="17" t="s">
        <v>38</v>
      </c>
    </row>
    <row r="23" customFormat="false" ht="15" hidden="false" customHeight="false" outlineLevel="0" collapsed="false">
      <c r="A23" s="10" t="n">
        <v>46372</v>
      </c>
      <c r="B23" s="11" t="str">
        <f aca="false">IF(A23="","",CHOOSE(WEEKDAY(A23),"Ned","Pon","Uto","Sri","Čet","Pet","Sub"))</f>
        <v>Sri</v>
      </c>
      <c r="C23" s="12" t="n">
        <v>0</v>
      </c>
      <c r="D23" s="12" t="n">
        <v>0.25</v>
      </c>
      <c r="E23" s="13"/>
      <c r="F23" s="14" t="n">
        <f aca="false">IF(OR(C23="",D23=""),"",ROUND(MOD(D23-C23,1)*24-N(E23),2))</f>
        <v>6</v>
      </c>
      <c r="G23" s="13"/>
      <c r="H23" s="13"/>
      <c r="I23" s="15"/>
      <c r="J23" s="13"/>
      <c r="K23" s="16" t="n">
        <f aca="false">IF(OR(C23="",D23=""),"",ROUND(24*(MAX(0,MIN((C23+MOD(D23-C23,1)),6/24)-C23)+MAX(0,MIN((C23+MOD(D23-C23,1)),30/24)-MAX(C23,22/24))+MAX(0,(C23+MOD(D23-C23,1))-MAX(C23,46/24))),2))</f>
        <v>6</v>
      </c>
      <c r="L23" s="13"/>
      <c r="M23" s="16" t="n">
        <f aca="false">IF(OR(F23="",A23=""),"",IF(WEEKDAY(A23)=1,F23,0))</f>
        <v>0</v>
      </c>
      <c r="N23" s="16" t="n">
        <f aca="false">IF(OR(F23="",A23=""),"",IF(COUNTIF(Šifre!$B$20:$B$37,A23)&gt;0,F23,0))</f>
        <v>0</v>
      </c>
      <c r="O23" s="15" t="s">
        <v>28</v>
      </c>
      <c r="P23" s="17" t="s">
        <v>37</v>
      </c>
    </row>
    <row r="24" customFormat="false" ht="15" hidden="false" customHeight="false" outlineLevel="0" collapsed="false">
      <c r="A24" s="10" t="n">
        <v>46372</v>
      </c>
      <c r="B24" s="11" t="str">
        <f aca="false">IF(A24="","",CHOOSE(WEEKDAY(A24),"Ned","Pon","Uto","Sri","Čet","Pet","Sub"))</f>
        <v>Sri</v>
      </c>
      <c r="C24" s="12" t="n">
        <v>0.916666666666667</v>
      </c>
      <c r="D24" s="12" t="n">
        <v>0</v>
      </c>
      <c r="E24" s="13"/>
      <c r="F24" s="14" t="n">
        <f aca="false">IF(OR(C24="",D24=""),"",ROUND(MOD(D24-C24,1)*24-N(E24),2))</f>
        <v>2</v>
      </c>
      <c r="G24" s="13"/>
      <c r="H24" s="13"/>
      <c r="I24" s="15"/>
      <c r="J24" s="13"/>
      <c r="K24" s="16" t="n">
        <f aca="false">IF(OR(C24="",D24=""),"",ROUND(24*(MAX(0,MIN((C24+MOD(D24-C24,1)),6/24)-C24)+MAX(0,MIN((C24+MOD(D24-C24,1)),30/24)-MAX(C24,22/24))+MAX(0,(C24+MOD(D24-C24,1))-MAX(C24,46/24))),2))</f>
        <v>2</v>
      </c>
      <c r="L24" s="13"/>
      <c r="M24" s="16" t="n">
        <f aca="false">IF(OR(F24="",A24=""),"",IF(WEEKDAY(A24)=1,F24,0))</f>
        <v>0</v>
      </c>
      <c r="N24" s="16" t="n">
        <f aca="false">IF(OR(F24="",A24=""),"",IF(COUNTIF(Šifre!$B$20:$B$37,A24)&gt;0,F24,0))</f>
        <v>0</v>
      </c>
      <c r="O24" s="15" t="s">
        <v>28</v>
      </c>
      <c r="P24" s="17" t="s">
        <v>38</v>
      </c>
    </row>
    <row r="25" customFormat="false" ht="15" hidden="false" customHeight="false" outlineLevel="0" collapsed="false">
      <c r="A25" s="10" t="n">
        <v>46373</v>
      </c>
      <c r="B25" s="11" t="str">
        <f aca="false">IF(A25="","",CHOOSE(WEEKDAY(A25),"Ned","Pon","Uto","Sri","Čet","Pet","Sub"))</f>
        <v>Čet</v>
      </c>
      <c r="C25" s="12" t="n">
        <v>0</v>
      </c>
      <c r="D25" s="12" t="n">
        <v>0.25</v>
      </c>
      <c r="E25" s="13"/>
      <c r="F25" s="14" t="n">
        <f aca="false">IF(OR(C25="",D25=""),"",ROUND(MOD(D25-C25,1)*24-N(E25),2))</f>
        <v>6</v>
      </c>
      <c r="G25" s="13"/>
      <c r="H25" s="13"/>
      <c r="I25" s="15"/>
      <c r="J25" s="13"/>
      <c r="K25" s="16" t="n">
        <f aca="false">IF(OR(C25="",D25=""),"",ROUND(24*(MAX(0,MIN((C25+MOD(D25-C25,1)),6/24)-C25)+MAX(0,MIN((C25+MOD(D25-C25,1)),30/24)-MAX(C25,22/24))+MAX(0,(C25+MOD(D25-C25,1))-MAX(C25,46/24))),2))</f>
        <v>6</v>
      </c>
      <c r="L25" s="13"/>
      <c r="M25" s="16" t="n">
        <f aca="false">IF(OR(F25="",A25=""),"",IF(WEEKDAY(A25)=1,F25,0))</f>
        <v>0</v>
      </c>
      <c r="N25" s="16" t="n">
        <f aca="false">IF(OR(F25="",A25=""),"",IF(COUNTIF(Šifre!$B$20:$B$37,A25)&gt;0,F25,0))</f>
        <v>0</v>
      </c>
      <c r="O25" s="15" t="s">
        <v>28</v>
      </c>
      <c r="P25" s="17" t="s">
        <v>37</v>
      </c>
    </row>
    <row r="26" customFormat="false" ht="15" hidden="false" customHeight="false" outlineLevel="0" collapsed="false">
      <c r="A26" s="10" t="n">
        <v>46373</v>
      </c>
      <c r="B26" s="11" t="str">
        <f aca="false">IF(A26="","",CHOOSE(WEEKDAY(A26),"Ned","Pon","Uto","Sri","Čet","Pet","Sub"))</f>
        <v>Čet</v>
      </c>
      <c r="C26" s="12" t="n">
        <v>0.916666666666667</v>
      </c>
      <c r="D26" s="12" t="n">
        <v>0</v>
      </c>
      <c r="E26" s="13"/>
      <c r="F26" s="14" t="n">
        <f aca="false">IF(OR(C26="",D26=""),"",ROUND(MOD(D26-C26,1)*24-N(E26),2))</f>
        <v>2</v>
      </c>
      <c r="G26" s="13"/>
      <c r="H26" s="13"/>
      <c r="I26" s="15"/>
      <c r="J26" s="13"/>
      <c r="K26" s="16" t="n">
        <f aca="false">IF(OR(C26="",D26=""),"",ROUND(24*(MAX(0,MIN((C26+MOD(D26-C26,1)),6/24)-C26)+MAX(0,MIN((C26+MOD(D26-C26,1)),30/24)-MAX(C26,22/24))+MAX(0,(C26+MOD(D26-C26,1))-MAX(C26,46/24))),2))</f>
        <v>2</v>
      </c>
      <c r="L26" s="13"/>
      <c r="M26" s="16" t="n">
        <f aca="false">IF(OR(F26="",A26=""),"",IF(WEEKDAY(A26)=1,F26,0))</f>
        <v>0</v>
      </c>
      <c r="N26" s="16" t="n">
        <f aca="false">IF(OR(F26="",A26=""),"",IF(COUNTIF(Šifre!$B$20:$B$37,A26)&gt;0,F26,0))</f>
        <v>0</v>
      </c>
      <c r="O26" s="15" t="s">
        <v>28</v>
      </c>
      <c r="P26" s="17" t="s">
        <v>38</v>
      </c>
    </row>
    <row r="27" customFormat="false" ht="15" hidden="false" customHeight="false" outlineLevel="0" collapsed="false">
      <c r="A27" s="10" t="n">
        <v>46374</v>
      </c>
      <c r="B27" s="11" t="str">
        <f aca="false">IF(A27="","",CHOOSE(WEEKDAY(A27),"Ned","Pon","Uto","Sri","Čet","Pet","Sub"))</f>
        <v>Pet</v>
      </c>
      <c r="C27" s="12" t="n">
        <v>0</v>
      </c>
      <c r="D27" s="12" t="n">
        <v>0.25</v>
      </c>
      <c r="E27" s="13"/>
      <c r="F27" s="14" t="n">
        <f aca="false">IF(OR(C27="",D27=""),"",ROUND(MOD(D27-C27,1)*24-N(E27),2))</f>
        <v>6</v>
      </c>
      <c r="G27" s="13"/>
      <c r="H27" s="13"/>
      <c r="I27" s="15"/>
      <c r="J27" s="13"/>
      <c r="K27" s="16" t="n">
        <f aca="false">IF(OR(C27="",D27=""),"",ROUND(24*(MAX(0,MIN((C27+MOD(D27-C27,1)),6/24)-C27)+MAX(0,MIN((C27+MOD(D27-C27,1)),30/24)-MAX(C27,22/24))+MAX(0,(C27+MOD(D27-C27,1))-MAX(C27,46/24))),2))</f>
        <v>6</v>
      </c>
      <c r="L27" s="13"/>
      <c r="M27" s="16" t="n">
        <f aca="false">IF(OR(F27="",A27=""),"",IF(WEEKDAY(A27)=1,F27,0))</f>
        <v>0</v>
      </c>
      <c r="N27" s="16" t="n">
        <f aca="false">IF(OR(F27="",A27=""),"",IF(COUNTIF(Šifre!$B$20:$B$37,A27)&gt;0,F27,0))</f>
        <v>0</v>
      </c>
      <c r="O27" s="15" t="s">
        <v>28</v>
      </c>
      <c r="P27" s="17" t="s">
        <v>37</v>
      </c>
    </row>
    <row r="28" customFormat="false" ht="15" hidden="false" customHeight="false" outlineLevel="0" collapsed="false">
      <c r="A28" s="10" t="n">
        <v>46375</v>
      </c>
      <c r="B28" s="11" t="str">
        <f aca="false">IF(A28="","",CHOOSE(WEEKDAY(A28),"Ned","Pon","Uto","Sri","Čet","Pet","Sub"))</f>
        <v>Sub</v>
      </c>
      <c r="C28" s="12" t="n">
        <v>0.916666666666667</v>
      </c>
      <c r="D28" s="12" t="n">
        <v>0</v>
      </c>
      <c r="E28" s="13"/>
      <c r="F28" s="14" t="n">
        <f aca="false">IF(OR(C28="",D28=""),"",ROUND(MOD(D28-C28,1)*24-N(E28),2))</f>
        <v>2</v>
      </c>
      <c r="G28" s="13"/>
      <c r="H28" s="13"/>
      <c r="I28" s="15"/>
      <c r="J28" s="13"/>
      <c r="K28" s="16" t="n">
        <f aca="false">IF(OR(C28="",D28=""),"",ROUND(24*(MAX(0,MIN((C28+MOD(D28-C28,1)),6/24)-C28)+MAX(0,MIN((C28+MOD(D28-C28,1)),30/24)-MAX(C28,22/24))+MAX(0,(C28+MOD(D28-C28,1))-MAX(C28,46/24))),2))</f>
        <v>2</v>
      </c>
      <c r="L28" s="13"/>
      <c r="M28" s="16" t="n">
        <f aca="false">IF(OR(F28="",A28=""),"",IF(WEEKDAY(A28)=1,F28,0))</f>
        <v>0</v>
      </c>
      <c r="N28" s="16" t="n">
        <f aca="false">IF(OR(F28="",A28=""),"",IF(COUNTIF(Šifre!$B$20:$B$37,A28)&gt;0,F28,0))</f>
        <v>0</v>
      </c>
      <c r="O28" s="15" t="s">
        <v>28</v>
      </c>
      <c r="P28" s="17" t="s">
        <v>39</v>
      </c>
    </row>
    <row r="29" customFormat="false" ht="15" hidden="false" customHeight="false" outlineLevel="0" collapsed="false">
      <c r="A29" s="10" t="n">
        <v>46376</v>
      </c>
      <c r="B29" s="11" t="str">
        <f aca="false">IF(A29="","",CHOOSE(WEEKDAY(A29),"Ned","Pon","Uto","Sri","Čet","Pet","Sub"))</f>
        <v>Ned</v>
      </c>
      <c r="C29" s="12" t="n">
        <v>0</v>
      </c>
      <c r="D29" s="12" t="n">
        <v>0.25</v>
      </c>
      <c r="E29" s="13"/>
      <c r="F29" s="14" t="n">
        <f aca="false">IF(OR(C29="",D29=""),"",ROUND(MOD(D29-C29,1)*24-N(E29),2))</f>
        <v>6</v>
      </c>
      <c r="G29" s="13"/>
      <c r="H29" s="13"/>
      <c r="I29" s="15"/>
      <c r="J29" s="13"/>
      <c r="K29" s="16" t="n">
        <f aca="false">IF(OR(C29="",D29=""),"",ROUND(24*(MAX(0,MIN((C29+MOD(D29-C29,1)),6/24)-C29)+MAX(0,MIN((C29+MOD(D29-C29,1)),30/24)-MAX(C29,22/24))+MAX(0,(C29+MOD(D29-C29,1))-MAX(C29,46/24))),2))</f>
        <v>6</v>
      </c>
      <c r="L29" s="13"/>
      <c r="M29" s="16" t="n">
        <f aca="false">IF(OR(F29="",A29=""),"",IF(WEEKDAY(A29)=1,F29,0))</f>
        <v>6</v>
      </c>
      <c r="N29" s="16" t="n">
        <f aca="false">IF(OR(F29="",A29=""),"",IF(COUNTIF(Šifre!$B$20:$B$37,A29)&gt;0,F29,0))</f>
        <v>0</v>
      </c>
      <c r="O29" s="15" t="s">
        <v>28</v>
      </c>
      <c r="P29" s="17" t="s">
        <v>40</v>
      </c>
    </row>
    <row r="30" customFormat="false" ht="15" hidden="false" customHeight="false" outlineLevel="0" collapsed="false">
      <c r="A30" s="10" t="n">
        <v>46377</v>
      </c>
      <c r="B30" s="11" t="str">
        <f aca="false">IF(A30="","",CHOOSE(WEEKDAY(A30),"Ned","Pon","Uto","Sri","Čet","Pet","Sub"))</f>
        <v>Pon</v>
      </c>
      <c r="C30" s="12"/>
      <c r="D30" s="12"/>
      <c r="E30" s="13"/>
      <c r="F30" s="14" t="str">
        <f aca="false">IF(OR(C30="",D30=""),"",ROUND(MOD(D30-C30,1)*24-N(E30),2))</f>
        <v/>
      </c>
      <c r="G30" s="13"/>
      <c r="H30" s="13"/>
      <c r="I30" s="15" t="s">
        <v>41</v>
      </c>
      <c r="J30" s="13" t="n">
        <v>8</v>
      </c>
      <c r="K30" s="16" t="str">
        <f aca="false">IF(OR(C30="",D30=""),"",ROUND(24*(MAX(0,MIN((C30+MOD(D30-C30,1)),6/24)-C30)+MAX(0,MIN((C30+MOD(D30-C30,1)),30/24)-MAX(C30,22/24))+MAX(0,(C30+MOD(D30-C30,1))-MAX(C30,46/24))),2))</f>
        <v/>
      </c>
      <c r="L30" s="13"/>
      <c r="M30" s="16" t="str">
        <f aca="false">IF(OR(F30="",A30=""),"",IF(WEEKDAY(A30)=1,F30,0))</f>
        <v/>
      </c>
      <c r="N30" s="16" t="str">
        <f aca="false">IF(OR(F30="",A30=""),"",IF(COUNTIF(Šifre!$B$20:$B$37,A30)&gt;0,F30,0))</f>
        <v/>
      </c>
      <c r="O30" s="15"/>
      <c r="P30" s="17" t="s">
        <v>42</v>
      </c>
    </row>
    <row r="31" customFormat="false" ht="15" hidden="false" customHeight="false" outlineLevel="0" collapsed="false">
      <c r="A31" s="10" t="n">
        <v>46378</v>
      </c>
      <c r="B31" s="11" t="str">
        <f aca="false">IF(A31="","",CHOOSE(WEEKDAY(A31),"Ned","Pon","Uto","Sri","Čet","Pet","Sub"))</f>
        <v>Uto</v>
      </c>
      <c r="C31" s="12"/>
      <c r="D31" s="12"/>
      <c r="E31" s="13"/>
      <c r="F31" s="14" t="str">
        <f aca="false">IF(OR(C31="",D31=""),"",ROUND(MOD(D31-C31,1)*24-N(E31),2))</f>
        <v/>
      </c>
      <c r="G31" s="13"/>
      <c r="H31" s="13"/>
      <c r="I31" s="15" t="s">
        <v>43</v>
      </c>
      <c r="J31" s="13" t="n">
        <v>8</v>
      </c>
      <c r="K31" s="16" t="str">
        <f aca="false">IF(OR(C31="",D31=""),"",ROUND(24*(MAX(0,MIN((C31+MOD(D31-C31,1)),6/24)-C31)+MAX(0,MIN((C31+MOD(D31-C31,1)),30/24)-MAX(C31,22/24))+MAX(0,(C31+MOD(D31-C31,1))-MAX(C31,46/24))),2))</f>
        <v/>
      </c>
      <c r="L31" s="13"/>
      <c r="M31" s="16" t="str">
        <f aca="false">IF(OR(F31="",A31=""),"",IF(WEEKDAY(A31)=1,F31,0))</f>
        <v/>
      </c>
      <c r="N31" s="16" t="str">
        <f aca="false">IF(OR(F31="",A31=""),"",IF(COUNTIF(Šifre!$B$20:$B$37,A31)&gt;0,F31,0))</f>
        <v/>
      </c>
      <c r="O31" s="15"/>
      <c r="P31" s="17" t="s">
        <v>44</v>
      </c>
    </row>
    <row r="32" customFormat="false" ht="15" hidden="false" customHeight="false" outlineLevel="0" collapsed="false">
      <c r="A32" s="10" t="n">
        <v>46379</v>
      </c>
      <c r="B32" s="11" t="str">
        <f aca="false">IF(A32="","",CHOOSE(WEEKDAY(A32),"Ned","Pon","Uto","Sri","Čet","Pet","Sub"))</f>
        <v>Sri</v>
      </c>
      <c r="C32" s="12" t="n">
        <v>0.25</v>
      </c>
      <c r="D32" s="12" t="n">
        <v>0.583333333333333</v>
      </c>
      <c r="E32" s="13"/>
      <c r="F32" s="14" t="n">
        <f aca="false">IF(OR(C32="",D32=""),"",ROUND(MOD(D32-C32,1)*24-N(E32),2))</f>
        <v>8</v>
      </c>
      <c r="G32" s="13"/>
      <c r="H32" s="13"/>
      <c r="I32" s="15"/>
      <c r="J32" s="13"/>
      <c r="K32" s="16" t="n">
        <f aca="false">IF(OR(C32="",D32=""),"",ROUND(24*(MAX(0,MIN((C32+MOD(D32-C32,1)),6/24)-C32)+MAX(0,MIN((C32+MOD(D32-C32,1)),30/24)-MAX(C32,22/24))+MAX(0,(C32+MOD(D32-C32,1))-MAX(C32,46/24))),2))</f>
        <v>0</v>
      </c>
      <c r="L32" s="13"/>
      <c r="M32" s="16" t="n">
        <f aca="false">IF(OR(F32="",A32=""),"",IF(WEEKDAY(A32)=1,F32,0))</f>
        <v>0</v>
      </c>
      <c r="N32" s="16" t="n">
        <f aca="false">IF(OR(F32="",A32=""),"",IF(COUNTIF(Šifre!$B$20:$B$37,A32)&gt;0,F32,0))</f>
        <v>0</v>
      </c>
      <c r="O32" s="15" t="s">
        <v>28</v>
      </c>
      <c r="P32" s="17"/>
    </row>
    <row r="33" customFormat="false" ht="15" hidden="false" customHeight="false" outlineLevel="0" collapsed="false">
      <c r="A33" s="10" t="n">
        <v>46380</v>
      </c>
      <c r="B33" s="11" t="str">
        <f aca="false">IF(A33="","",CHOOSE(WEEKDAY(A33),"Ned","Pon","Uto","Sri","Čet","Pet","Sub"))</f>
        <v>Čet</v>
      </c>
      <c r="C33" s="12" t="n">
        <v>0.916666666666667</v>
      </c>
      <c r="D33" s="12" t="n">
        <v>0</v>
      </c>
      <c r="E33" s="13"/>
      <c r="F33" s="14" t="n">
        <f aca="false">IF(OR(C33="",D33=""),"",ROUND(MOD(D33-C33,1)*24-N(E33),2))</f>
        <v>2</v>
      </c>
      <c r="G33" s="13"/>
      <c r="H33" s="13"/>
      <c r="I33" s="15"/>
      <c r="J33" s="13"/>
      <c r="K33" s="16" t="n">
        <f aca="false">IF(OR(C33="",D33=""),"",ROUND(24*(MAX(0,MIN((C33+MOD(D33-C33,1)),6/24)-C33)+MAX(0,MIN((C33+MOD(D33-C33,1)),30/24)-MAX(C33,22/24))+MAX(0,(C33+MOD(D33-C33,1))-MAX(C33,46/24))),2))</f>
        <v>2</v>
      </c>
      <c r="L33" s="13"/>
      <c r="M33" s="16" t="n">
        <f aca="false">IF(OR(F33="",A33=""),"",IF(WEEKDAY(A33)=1,F33,0))</f>
        <v>0</v>
      </c>
      <c r="N33" s="16" t="n">
        <f aca="false">IF(OR(F33="",A33=""),"",IF(COUNTIF(Šifre!$B$20:$B$37,A33)&gt;0,F33,0))</f>
        <v>0</v>
      </c>
      <c r="O33" s="15" t="s">
        <v>28</v>
      </c>
      <c r="P33" s="17" t="s">
        <v>45</v>
      </c>
    </row>
    <row r="34" customFormat="false" ht="15" hidden="false" customHeight="false" outlineLevel="0" collapsed="false">
      <c r="A34" s="10" t="n">
        <v>46381</v>
      </c>
      <c r="B34" s="11" t="str">
        <f aca="false">IF(A34="","",CHOOSE(WEEKDAY(A34),"Ned","Pon","Uto","Sri","Čet","Pet","Sub"))</f>
        <v>Pet</v>
      </c>
      <c r="C34" s="12" t="n">
        <v>0</v>
      </c>
      <c r="D34" s="12" t="n">
        <v>0.25</v>
      </c>
      <c r="E34" s="13"/>
      <c r="F34" s="14" t="n">
        <f aca="false">IF(OR(C34="",D34=""),"",ROUND(MOD(D34-C34,1)*24-N(E34),2))</f>
        <v>6</v>
      </c>
      <c r="G34" s="13"/>
      <c r="H34" s="13"/>
      <c r="I34" s="15"/>
      <c r="J34" s="13"/>
      <c r="K34" s="16" t="n">
        <f aca="false">IF(OR(C34="",D34=""),"",ROUND(24*(MAX(0,MIN((C34+MOD(D34-C34,1)),6/24)-C34)+MAX(0,MIN((C34+MOD(D34-C34,1)),30/24)-MAX(C34,22/24))+MAX(0,(C34+MOD(D34-C34,1))-MAX(C34,46/24))),2))</f>
        <v>6</v>
      </c>
      <c r="L34" s="13"/>
      <c r="M34" s="16" t="n">
        <f aca="false">IF(OR(F34="",A34=""),"",IF(WEEKDAY(A34)=1,F34,0))</f>
        <v>0</v>
      </c>
      <c r="N34" s="16" t="n">
        <f aca="false">IF(OR(F34="",A34=""),"",IF(COUNTIF(Šifre!$B$20:$B$37,A34)&gt;0,F34,0))</f>
        <v>6</v>
      </c>
      <c r="O34" s="15" t="s">
        <v>28</v>
      </c>
      <c r="P34" s="17" t="s">
        <v>46</v>
      </c>
    </row>
    <row r="35" customFormat="false" ht="15" hidden="false" customHeight="false" outlineLevel="0" collapsed="false">
      <c r="A35" s="10" t="n">
        <v>46384</v>
      </c>
      <c r="B35" s="11" t="str">
        <f aca="false">IF(A35="","",CHOOSE(WEEKDAY(A35),"Ned","Pon","Uto","Sri","Čet","Pet","Sub"))</f>
        <v>Pon</v>
      </c>
      <c r="C35" s="12" t="n">
        <v>0.25</v>
      </c>
      <c r="D35" s="12" t="n">
        <v>0.583333333333333</v>
      </c>
      <c r="E35" s="13"/>
      <c r="F35" s="14" t="n">
        <f aca="false">IF(OR(C35="",D35=""),"",ROUND(MOD(D35-C35,1)*24-N(E35),2))</f>
        <v>8</v>
      </c>
      <c r="G35" s="13"/>
      <c r="H35" s="13"/>
      <c r="I35" s="15"/>
      <c r="J35" s="13"/>
      <c r="K35" s="16" t="n">
        <f aca="false">IF(OR(C35="",D35=""),"",ROUND(24*(MAX(0,MIN((C35+MOD(D35-C35,1)),6/24)-C35)+MAX(0,MIN((C35+MOD(D35-C35,1)),30/24)-MAX(C35,22/24))+MAX(0,(C35+MOD(D35-C35,1))-MAX(C35,46/24))),2))</f>
        <v>0</v>
      </c>
      <c r="L35" s="13"/>
      <c r="M35" s="16" t="n">
        <f aca="false">IF(OR(F35="",A35=""),"",IF(WEEKDAY(A35)=1,F35,0))</f>
        <v>0</v>
      </c>
      <c r="N35" s="16" t="n">
        <f aca="false">IF(OR(F35="",A35=""),"",IF(COUNTIF(Šifre!$B$20:$B$37,A35)&gt;0,F35,0))</f>
        <v>0</v>
      </c>
      <c r="O35" s="15" t="s">
        <v>28</v>
      </c>
      <c r="P35" s="17"/>
    </row>
    <row r="36" customFormat="false" ht="15" hidden="false" customHeight="false" outlineLevel="0" collapsed="false">
      <c r="A36" s="10" t="n">
        <v>46385</v>
      </c>
      <c r="B36" s="11" t="str">
        <f aca="false">IF(A36="","",CHOOSE(WEEKDAY(A36),"Ned","Pon","Uto","Sri","Čet","Pet","Sub"))</f>
        <v>Uto</v>
      </c>
      <c r="C36" s="12" t="n">
        <v>0.25</v>
      </c>
      <c r="D36" s="12" t="n">
        <v>0.583333333333333</v>
      </c>
      <c r="E36" s="13"/>
      <c r="F36" s="14" t="n">
        <f aca="false">IF(OR(C36="",D36=""),"",ROUND(MOD(D36-C36,1)*24-N(E36),2))</f>
        <v>8</v>
      </c>
      <c r="G36" s="13"/>
      <c r="H36" s="13"/>
      <c r="I36" s="15"/>
      <c r="J36" s="13"/>
      <c r="K36" s="16" t="n">
        <f aca="false">IF(OR(C36="",D36=""),"",ROUND(24*(MAX(0,MIN((C36+MOD(D36-C36,1)),6/24)-C36)+MAX(0,MIN((C36+MOD(D36-C36,1)),30/24)-MAX(C36,22/24))+MAX(0,(C36+MOD(D36-C36,1))-MAX(C36,46/24))),2))</f>
        <v>0</v>
      </c>
      <c r="L36" s="13"/>
      <c r="M36" s="16" t="n">
        <f aca="false">IF(OR(F36="",A36=""),"",IF(WEEKDAY(A36)=1,F36,0))</f>
        <v>0</v>
      </c>
      <c r="N36" s="16" t="n">
        <f aca="false">IF(OR(F36="",A36=""),"",IF(COUNTIF(Šifre!$B$20:$B$37,A36)&gt;0,F36,0))</f>
        <v>0</v>
      </c>
      <c r="O36" s="15" t="s">
        <v>28</v>
      </c>
      <c r="P36" s="17"/>
    </row>
    <row r="37" customFormat="false" ht="15" hidden="false" customHeight="false" outlineLevel="0" collapsed="false">
      <c r="A37" s="10" t="n">
        <v>46386</v>
      </c>
      <c r="B37" s="11" t="str">
        <f aca="false">IF(A37="","",CHOOSE(WEEKDAY(A37),"Ned","Pon","Uto","Sri","Čet","Pet","Sub"))</f>
        <v>Sri</v>
      </c>
      <c r="C37" s="12" t="n">
        <v>0.25</v>
      </c>
      <c r="D37" s="12" t="n">
        <v>0.583333333333333</v>
      </c>
      <c r="E37" s="13"/>
      <c r="F37" s="14" t="n">
        <f aca="false">IF(OR(C37="",D37=""),"",ROUND(MOD(D37-C37,1)*24-N(E37),2))</f>
        <v>8</v>
      </c>
      <c r="G37" s="13"/>
      <c r="H37" s="13"/>
      <c r="I37" s="15"/>
      <c r="J37" s="13"/>
      <c r="K37" s="16" t="n">
        <f aca="false">IF(OR(C37="",D37=""),"",ROUND(24*(MAX(0,MIN((C37+MOD(D37-C37,1)),6/24)-C37)+MAX(0,MIN((C37+MOD(D37-C37,1)),30/24)-MAX(C37,22/24))+MAX(0,(C37+MOD(D37-C37,1))-MAX(C37,46/24))),2))</f>
        <v>0</v>
      </c>
      <c r="L37" s="13"/>
      <c r="M37" s="16" t="n">
        <f aca="false">IF(OR(F37="",A37=""),"",IF(WEEKDAY(A37)=1,F37,0))</f>
        <v>0</v>
      </c>
      <c r="N37" s="16" t="n">
        <f aca="false">IF(OR(F37="",A37=""),"",IF(COUNTIF(Šifre!$B$20:$B$37,A37)&gt;0,F37,0))</f>
        <v>0</v>
      </c>
      <c r="O37" s="15" t="s">
        <v>28</v>
      </c>
      <c r="P37" s="17"/>
    </row>
    <row r="38" customFormat="false" ht="15" hidden="false" customHeight="false" outlineLevel="0" collapsed="false">
      <c r="A38" s="10" t="n">
        <v>46387</v>
      </c>
      <c r="B38" s="11" t="str">
        <f aca="false">IF(A38="","",CHOOSE(WEEKDAY(A38),"Ned","Pon","Uto","Sri","Čet","Pet","Sub"))</f>
        <v>Čet</v>
      </c>
      <c r="C38" s="12" t="n">
        <v>0.25</v>
      </c>
      <c r="D38" s="12" t="n">
        <v>0.583333333333333</v>
      </c>
      <c r="E38" s="13"/>
      <c r="F38" s="14" t="n">
        <f aca="false">IF(OR(C38="",D38=""),"",ROUND(MOD(D38-C38,1)*24-N(E38),2))</f>
        <v>8</v>
      </c>
      <c r="G38" s="13"/>
      <c r="H38" s="13"/>
      <c r="I38" s="15"/>
      <c r="J38" s="13"/>
      <c r="K38" s="16" t="n">
        <f aca="false">IF(OR(C38="",D38=""),"",ROUND(24*(MAX(0,MIN((C38+MOD(D38-C38,1)),6/24)-C38)+MAX(0,MIN((C38+MOD(D38-C38,1)),30/24)-MAX(C38,22/24))+MAX(0,(C38+MOD(D38-C38,1))-MAX(C38,46/24))),2))</f>
        <v>0</v>
      </c>
      <c r="L38" s="13"/>
      <c r="M38" s="16" t="n">
        <f aca="false">IF(OR(F38="",A38=""),"",IF(WEEKDAY(A38)=1,F38,0))</f>
        <v>0</v>
      </c>
      <c r="N38" s="16" t="n">
        <f aca="false">IF(OR(F38="",A38=""),"",IF(COUNTIF(Šifre!$B$20:$B$37,A38)&gt;0,F38,0))</f>
        <v>0</v>
      </c>
      <c r="O38" s="15" t="s">
        <v>28</v>
      </c>
      <c r="P38" s="17"/>
    </row>
    <row r="39" customFormat="false" ht="15" hidden="false" customHeight="false" outlineLevel="0" collapsed="false">
      <c r="A39" s="10"/>
      <c r="B39" s="11" t="str">
        <f aca="false">IF(A39="","",CHOOSE(WEEKDAY(A39),"Ned","Pon","Uto","Sri","Čet","Pet","Sub"))</f>
        <v/>
      </c>
      <c r="C39" s="12"/>
      <c r="D39" s="12"/>
      <c r="E39" s="13"/>
      <c r="F39" s="14" t="str">
        <f aca="false">IF(OR(C39="",D39=""),"",ROUND(MOD(D39-C39,1)*24-N(E39),2))</f>
        <v/>
      </c>
      <c r="G39" s="13"/>
      <c r="H39" s="13"/>
      <c r="I39" s="15"/>
      <c r="J39" s="13"/>
      <c r="K39" s="16" t="str">
        <f aca="false">IF(OR(C39="",D39=""),"",ROUND(24*(MAX(0,MIN((C39+MOD(D39-C39,1)),6/24)-C39)+MAX(0,MIN((C39+MOD(D39-C39,1)),30/24)-MAX(C39,22/24))+MAX(0,(C39+MOD(D39-C39,1))-MAX(C39,46/24))),2))</f>
        <v/>
      </c>
      <c r="L39" s="13"/>
      <c r="M39" s="16" t="str">
        <f aca="false">IF(OR(F39="",A39=""),"",IF(WEEKDAY(A39)=1,F39,0))</f>
        <v/>
      </c>
      <c r="N39" s="16" t="str">
        <f aca="false">IF(OR(F39="",A39=""),"",IF(COUNTIF(Šifre!$B$20:$B$37,A39)&gt;0,F39,0))</f>
        <v/>
      </c>
      <c r="O39" s="15"/>
      <c r="P39" s="17"/>
    </row>
    <row r="40" customFormat="false" ht="15" hidden="false" customHeight="false" outlineLevel="0" collapsed="false">
      <c r="A40" s="10"/>
      <c r="B40" s="11" t="str">
        <f aca="false">IF(A40="","",CHOOSE(WEEKDAY(A40),"Ned","Pon","Uto","Sri","Čet","Pet","Sub"))</f>
        <v/>
      </c>
      <c r="C40" s="12"/>
      <c r="D40" s="12"/>
      <c r="E40" s="13"/>
      <c r="F40" s="14" t="str">
        <f aca="false">IF(OR(C40="",D40=""),"",ROUND(MOD(D40-C40,1)*24-N(E40),2))</f>
        <v/>
      </c>
      <c r="G40" s="13"/>
      <c r="H40" s="13"/>
      <c r="I40" s="15"/>
      <c r="J40" s="13"/>
      <c r="K40" s="16" t="str">
        <f aca="false">IF(OR(C40="",D40=""),"",ROUND(24*(MAX(0,MIN((C40+MOD(D40-C40,1)),6/24)-C40)+MAX(0,MIN((C40+MOD(D40-C40,1)),30/24)-MAX(C40,22/24))+MAX(0,(C40+MOD(D40-C40,1))-MAX(C40,46/24))),2))</f>
        <v/>
      </c>
      <c r="L40" s="13"/>
      <c r="M40" s="16" t="str">
        <f aca="false">IF(OR(F40="",A40=""),"",IF(WEEKDAY(A40)=1,F40,0))</f>
        <v/>
      </c>
      <c r="N40" s="16" t="str">
        <f aca="false">IF(OR(F40="",A40=""),"",IF(COUNTIF(Šifre!$B$20:$B$37,A40)&gt;0,F40,0))</f>
        <v/>
      </c>
      <c r="O40" s="15"/>
      <c r="P40" s="17"/>
    </row>
    <row r="41" customFormat="false" ht="15" hidden="false" customHeight="false" outlineLevel="0" collapsed="false">
      <c r="A41" s="10"/>
      <c r="B41" s="11" t="str">
        <f aca="false">IF(A41="","",CHOOSE(WEEKDAY(A41),"Ned","Pon","Uto","Sri","Čet","Pet","Sub"))</f>
        <v/>
      </c>
      <c r="C41" s="12"/>
      <c r="D41" s="12"/>
      <c r="E41" s="13"/>
      <c r="F41" s="14" t="str">
        <f aca="false">IF(OR(C41="",D41=""),"",ROUND(MOD(D41-C41,1)*24-N(E41),2))</f>
        <v/>
      </c>
      <c r="G41" s="13"/>
      <c r="H41" s="13"/>
      <c r="I41" s="15"/>
      <c r="J41" s="13"/>
      <c r="K41" s="16" t="str">
        <f aca="false">IF(OR(C41="",D41=""),"",ROUND(24*(MAX(0,MIN((C41+MOD(D41-C41,1)),6/24)-C41)+MAX(0,MIN((C41+MOD(D41-C41,1)),30/24)-MAX(C41,22/24))+MAX(0,(C41+MOD(D41-C41,1))-MAX(C41,46/24))),2))</f>
        <v/>
      </c>
      <c r="L41" s="13"/>
      <c r="M41" s="16" t="str">
        <f aca="false">IF(OR(F41="",A41=""),"",IF(WEEKDAY(A41)=1,F41,0))</f>
        <v/>
      </c>
      <c r="N41" s="16" t="str">
        <f aca="false">IF(OR(F41="",A41=""),"",IF(COUNTIF(Šifre!$B$20:$B$37,A41)&gt;0,F41,0))</f>
        <v/>
      </c>
      <c r="O41" s="15"/>
      <c r="P41" s="17"/>
    </row>
    <row r="42" customFormat="false" ht="15" hidden="false" customHeight="false" outlineLevel="0" collapsed="false">
      <c r="A42" s="10"/>
      <c r="B42" s="11" t="str">
        <f aca="false">IF(A42="","",CHOOSE(WEEKDAY(A42),"Ned","Pon","Uto","Sri","Čet","Pet","Sub"))</f>
        <v/>
      </c>
      <c r="C42" s="12"/>
      <c r="D42" s="12"/>
      <c r="E42" s="13"/>
      <c r="F42" s="14" t="str">
        <f aca="false">IF(OR(C42="",D42=""),"",ROUND(MOD(D42-C42,1)*24-N(E42),2))</f>
        <v/>
      </c>
      <c r="G42" s="13"/>
      <c r="H42" s="13"/>
      <c r="I42" s="15"/>
      <c r="J42" s="13"/>
      <c r="K42" s="16" t="str">
        <f aca="false">IF(OR(C42="",D42=""),"",ROUND(24*(MAX(0,MIN((C42+MOD(D42-C42,1)),6/24)-C42)+MAX(0,MIN((C42+MOD(D42-C42,1)),30/24)-MAX(C42,22/24))+MAX(0,(C42+MOD(D42-C42,1))-MAX(C42,46/24))),2))</f>
        <v/>
      </c>
      <c r="L42" s="13"/>
      <c r="M42" s="16" t="str">
        <f aca="false">IF(OR(F42="",A42=""),"",IF(WEEKDAY(A42)=1,F42,0))</f>
        <v/>
      </c>
      <c r="N42" s="16" t="str">
        <f aca="false">IF(OR(F42="",A42=""),"",IF(COUNTIF(Šifre!$B$20:$B$37,A42)&gt;0,F42,0))</f>
        <v/>
      </c>
      <c r="O42" s="15"/>
      <c r="P42" s="17"/>
    </row>
    <row r="43" customFormat="false" ht="15" hidden="false" customHeight="false" outlineLevel="0" collapsed="false">
      <c r="A43" s="10"/>
      <c r="B43" s="11" t="str">
        <f aca="false">IF(A43="","",CHOOSE(WEEKDAY(A43),"Ned","Pon","Uto","Sri","Čet","Pet","Sub"))</f>
        <v/>
      </c>
      <c r="C43" s="12"/>
      <c r="D43" s="12"/>
      <c r="E43" s="13"/>
      <c r="F43" s="14" t="str">
        <f aca="false">IF(OR(C43="",D43=""),"",ROUND(MOD(D43-C43,1)*24-N(E43),2))</f>
        <v/>
      </c>
      <c r="G43" s="13"/>
      <c r="H43" s="13"/>
      <c r="I43" s="15"/>
      <c r="J43" s="13"/>
      <c r="K43" s="16" t="str">
        <f aca="false">IF(OR(C43="",D43=""),"",ROUND(24*(MAX(0,MIN((C43+MOD(D43-C43,1)),6/24)-C43)+MAX(0,MIN((C43+MOD(D43-C43,1)),30/24)-MAX(C43,22/24))+MAX(0,(C43+MOD(D43-C43,1))-MAX(C43,46/24))),2))</f>
        <v/>
      </c>
      <c r="L43" s="13"/>
      <c r="M43" s="16" t="str">
        <f aca="false">IF(OR(F43="",A43=""),"",IF(WEEKDAY(A43)=1,F43,0))</f>
        <v/>
      </c>
      <c r="N43" s="16" t="str">
        <f aca="false">IF(OR(F43="",A43=""),"",IF(COUNTIF(Šifre!$B$20:$B$37,A43)&gt;0,F43,0))</f>
        <v/>
      </c>
      <c r="O43" s="15"/>
      <c r="P43" s="17"/>
    </row>
    <row r="44" customFormat="false" ht="15" hidden="false" customHeight="false" outlineLevel="0" collapsed="false">
      <c r="A44" s="10"/>
      <c r="B44" s="11" t="str">
        <f aca="false">IF(A44="","",CHOOSE(WEEKDAY(A44),"Ned","Pon","Uto","Sri","Čet","Pet","Sub"))</f>
        <v/>
      </c>
      <c r="C44" s="12"/>
      <c r="D44" s="12"/>
      <c r="E44" s="13"/>
      <c r="F44" s="14" t="str">
        <f aca="false">IF(OR(C44="",D44=""),"",ROUND(MOD(D44-C44,1)*24-N(E44),2))</f>
        <v/>
      </c>
      <c r="G44" s="13"/>
      <c r="H44" s="13"/>
      <c r="I44" s="15"/>
      <c r="J44" s="13"/>
      <c r="K44" s="16" t="str">
        <f aca="false">IF(OR(C44="",D44=""),"",ROUND(24*(MAX(0,MIN((C44+MOD(D44-C44,1)),6/24)-C44)+MAX(0,MIN((C44+MOD(D44-C44,1)),30/24)-MAX(C44,22/24))+MAX(0,(C44+MOD(D44-C44,1))-MAX(C44,46/24))),2))</f>
        <v/>
      </c>
      <c r="L44" s="13"/>
      <c r="M44" s="16" t="str">
        <f aca="false">IF(OR(F44="",A44=""),"",IF(WEEKDAY(A44)=1,F44,0))</f>
        <v/>
      </c>
      <c r="N44" s="16" t="str">
        <f aca="false">IF(OR(F44="",A44=""),"",IF(COUNTIF(Šifre!$B$20:$B$37,A44)&gt;0,F44,0))</f>
        <v/>
      </c>
      <c r="O44" s="15"/>
      <c r="P44" s="17"/>
    </row>
    <row r="45" customFormat="false" ht="15" hidden="false" customHeight="false" outlineLevel="0" collapsed="false">
      <c r="A45" s="10"/>
      <c r="B45" s="11" t="str">
        <f aca="false">IF(A45="","",CHOOSE(WEEKDAY(A45),"Ned","Pon","Uto","Sri","Čet","Pet","Sub"))</f>
        <v/>
      </c>
      <c r="C45" s="12"/>
      <c r="D45" s="12"/>
      <c r="E45" s="13"/>
      <c r="F45" s="14" t="str">
        <f aca="false">IF(OR(C45="",D45=""),"",ROUND(MOD(D45-C45,1)*24-N(E45),2))</f>
        <v/>
      </c>
      <c r="G45" s="13"/>
      <c r="H45" s="13"/>
      <c r="I45" s="15"/>
      <c r="J45" s="13"/>
      <c r="K45" s="16" t="str">
        <f aca="false">IF(OR(C45="",D45=""),"",ROUND(24*(MAX(0,MIN((C45+MOD(D45-C45,1)),6/24)-C45)+MAX(0,MIN((C45+MOD(D45-C45,1)),30/24)-MAX(C45,22/24))+MAX(0,(C45+MOD(D45-C45,1))-MAX(C45,46/24))),2))</f>
        <v/>
      </c>
      <c r="L45" s="13"/>
      <c r="M45" s="16" t="str">
        <f aca="false">IF(OR(F45="",A45=""),"",IF(WEEKDAY(A45)=1,F45,0))</f>
        <v/>
      </c>
      <c r="N45" s="16" t="str">
        <f aca="false">IF(OR(F45="",A45=""),"",IF(COUNTIF(Šifre!$B$20:$B$37,A45)&gt;0,F45,0))</f>
        <v/>
      </c>
      <c r="O45" s="15"/>
      <c r="P45" s="17"/>
    </row>
    <row r="46" customFormat="false" ht="15" hidden="false" customHeight="false" outlineLevel="0" collapsed="false">
      <c r="A46" s="10"/>
      <c r="B46" s="11" t="str">
        <f aca="false">IF(A46="","",CHOOSE(WEEKDAY(A46),"Ned","Pon","Uto","Sri","Čet","Pet","Sub"))</f>
        <v/>
      </c>
      <c r="C46" s="12"/>
      <c r="D46" s="12"/>
      <c r="E46" s="13"/>
      <c r="F46" s="14" t="str">
        <f aca="false">IF(OR(C46="",D46=""),"",ROUND(MOD(D46-C46,1)*24-N(E46),2))</f>
        <v/>
      </c>
      <c r="G46" s="13"/>
      <c r="H46" s="13"/>
      <c r="I46" s="15"/>
      <c r="J46" s="13"/>
      <c r="K46" s="16" t="str">
        <f aca="false">IF(OR(C46="",D46=""),"",ROUND(24*(MAX(0,MIN((C46+MOD(D46-C46,1)),6/24)-C46)+MAX(0,MIN((C46+MOD(D46-C46,1)),30/24)-MAX(C46,22/24))+MAX(0,(C46+MOD(D46-C46,1))-MAX(C46,46/24))),2))</f>
        <v/>
      </c>
      <c r="L46" s="13"/>
      <c r="M46" s="16" t="str">
        <f aca="false">IF(OR(F46="",A46=""),"",IF(WEEKDAY(A46)=1,F46,0))</f>
        <v/>
      </c>
      <c r="N46" s="16" t="str">
        <f aca="false">IF(OR(F46="",A46=""),"",IF(COUNTIF(Šifre!$B$20:$B$37,A46)&gt;0,F46,0))</f>
        <v/>
      </c>
      <c r="O46" s="15"/>
      <c r="P46" s="17"/>
    </row>
    <row r="47" customFormat="false" ht="15" hidden="false" customHeight="false" outlineLevel="0" collapsed="false">
      <c r="A47" s="18" t="s">
        <v>47</v>
      </c>
      <c r="B47" s="18"/>
      <c r="C47" s="18"/>
      <c r="D47" s="18"/>
      <c r="E47" s="19" t="n">
        <f aca="false">SUM(E9:E46)</f>
        <v>1</v>
      </c>
      <c r="F47" s="19" t="n">
        <f aca="false">SUM(F9:F46)</f>
        <v>161</v>
      </c>
      <c r="G47" s="19" t="n">
        <f aca="false">SUM(G9:G46)</f>
        <v>3</v>
      </c>
      <c r="H47" s="19" t="n">
        <f aca="false">SUM(H9:H46)</f>
        <v>8</v>
      </c>
      <c r="I47" s="20" t="str">
        <f aca="false">COUNTA(I9:I46)&amp;" dana"</f>
        <v>2 dana</v>
      </c>
      <c r="J47" s="19" t="n">
        <f aca="false">SUM(J9:J46)</f>
        <v>16</v>
      </c>
      <c r="K47" s="19" t="n">
        <f aca="false">SUM(K9:K46)</f>
        <v>56</v>
      </c>
      <c r="L47" s="19" t="n">
        <f aca="false">SUM(L9:L46)</f>
        <v>2</v>
      </c>
      <c r="M47" s="19" t="n">
        <f aca="false">SUM(M9:M46)</f>
        <v>6</v>
      </c>
      <c r="N47" s="19" t="n">
        <f aca="false">SUM(N9:N46)</f>
        <v>6</v>
      </c>
      <c r="O47" s="20" t="str">
        <f aca="false">COUNTIF(O9:O46,"Smjenski")&amp;" smj."</f>
        <v>27 smj.</v>
      </c>
      <c r="P47" s="20"/>
    </row>
    <row r="48" customFormat="false" ht="15" hidden="false" customHeight="false" outlineLevel="0" collapsed="false">
      <c r="A48" s="21" t="s">
        <v>48</v>
      </c>
      <c r="B48" s="21"/>
      <c r="C48" s="21"/>
      <c r="D48" s="21"/>
      <c r="E48" s="21"/>
      <c r="F48" s="22" t="n">
        <f aca="false">F47+J47</f>
        <v>177</v>
      </c>
    </row>
    <row r="50" customFormat="false" ht="15" hidden="false" customHeight="false" outlineLevel="0" collapsed="false">
      <c r="A50" s="5" t="s">
        <v>49</v>
      </c>
    </row>
    <row r="51" customFormat="false" ht="15" hidden="false" customHeight="false" outlineLevel="0" collapsed="false">
      <c r="A51" s="5" t="s">
        <v>50</v>
      </c>
    </row>
    <row r="52" customFormat="false" ht="15" hidden="false" customHeight="false" outlineLevel="0" collapsed="false">
      <c r="A52" s="5" t="s">
        <v>51</v>
      </c>
    </row>
    <row r="53" customFormat="false" ht="15" hidden="false" customHeight="false" outlineLevel="0" collapsed="false">
      <c r="A53" s="5" t="s">
        <v>52</v>
      </c>
    </row>
    <row r="54" customFormat="false" ht="15" hidden="false" customHeight="false" outlineLevel="0" collapsed="false">
      <c r="A54" s="5" t="s">
        <v>53</v>
      </c>
    </row>
    <row r="55" customFormat="false" ht="15" hidden="false" customHeight="false" outlineLevel="0" collapsed="false">
      <c r="A55" s="5" t="s">
        <v>54</v>
      </c>
    </row>
  </sheetData>
  <sheetProtection sheet="true"/>
  <mergeCells count="6">
    <mergeCell ref="D2:F2"/>
    <mergeCell ref="D3:F3"/>
    <mergeCell ref="D4:F4"/>
    <mergeCell ref="D5:F5"/>
    <mergeCell ref="A47:D47"/>
    <mergeCell ref="A48:E48"/>
  </mergeCells>
  <conditionalFormatting sqref="A9:P46">
    <cfRule type="expression" priority="2" aboveAverage="0" equalAverage="0" bottom="0" percent="0" rank="0" text="" dxfId="0">
      <formula>$B9="Ned"</formula>
    </cfRule>
    <cfRule type="expression" priority="3" aboveAverage="0" equalAverage="0" bottom="0" percent="0" rank="0" text="" dxfId="1">
      <formula>AND($A9&lt;&gt;"",COUNTIF(Šifre!$B$20:$B$37,$A9)&gt;0)</formula>
    </cfRule>
  </conditionalFormatting>
  <dataValidations count="3">
    <dataValidation allowBlank="true" error="Odaberite šifru s liste Šifre." errorStyle="stop" errorTitle="Šifra" operator="between" showDropDown="false" showErrorMessage="true" showInputMessage="false" sqref="I9:I46" type="list">
      <formula1>"TO,GO,BL,BO,PD,OD,NOS,ND,NK,VO,ŠT,IS"</formula1>
      <formula2>0</formula2>
    </dataValidation>
    <dataValidation allowBlank="true" errorStyle="stop" operator="between" showDropDown="false" showErrorMessage="false" showInputMessage="false" sqref="O9:O46" type="list">
      <formula1>"Smjenski,Dvokratni"</formula1>
      <formula2>0</formula2>
    </dataValidation>
    <dataValidation allowBlank="true" error="Upišite sate (npr. 0,5 = 30 min)." errorStyle="stop" errorTitle="Sati" operator="between" showDropDown="false" showErrorMessage="true" showInputMessage="false" sqref="E9:E46 G9:H46 J9:J46 L9:L46" type="decimal">
      <formula1>0</formula1>
      <formula2>24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3" min="3" style="0" width="66"/>
  </cols>
  <sheetData>
    <row r="1" customFormat="false" ht="17.35" hidden="false" customHeight="false" outlineLevel="0" collapsed="false">
      <c r="A1" s="1" t="s">
        <v>55</v>
      </c>
      <c r="C1" s="23" t="s">
        <v>1</v>
      </c>
    </row>
    <row r="2" customFormat="false" ht="15" hidden="false" customHeight="false" outlineLevel="0" collapsed="false">
      <c r="A2" s="5" t="s">
        <v>56</v>
      </c>
    </row>
    <row r="4" customFormat="false" ht="15" hidden="false" customHeight="false" outlineLevel="0" collapsed="false">
      <c r="A4" s="24" t="s">
        <v>57</v>
      </c>
      <c r="B4" s="24" t="s">
        <v>58</v>
      </c>
      <c r="C4" s="24" t="s">
        <v>59</v>
      </c>
    </row>
    <row r="5" customFormat="false" ht="15" hidden="false" customHeight="false" outlineLevel="0" collapsed="false">
      <c r="A5" s="25" t="s">
        <v>60</v>
      </c>
      <c r="B5" s="26" t="s">
        <v>61</v>
      </c>
      <c r="C5" s="26" t="s">
        <v>62</v>
      </c>
    </row>
    <row r="6" customFormat="false" ht="15" hidden="false" customHeight="false" outlineLevel="0" collapsed="false">
      <c r="A6" s="25" t="s">
        <v>41</v>
      </c>
      <c r="B6" s="26" t="s">
        <v>63</v>
      </c>
      <c r="C6" s="26" t="s">
        <v>62</v>
      </c>
    </row>
    <row r="7" customFormat="false" ht="15" hidden="false" customHeight="false" outlineLevel="0" collapsed="false">
      <c r="A7" s="25" t="s">
        <v>64</v>
      </c>
      <c r="B7" s="26" t="s">
        <v>65</v>
      </c>
      <c r="C7" s="26" t="s">
        <v>62</v>
      </c>
    </row>
    <row r="8" customFormat="false" ht="15" hidden="false" customHeight="false" outlineLevel="0" collapsed="false">
      <c r="A8" s="25" t="s">
        <v>43</v>
      </c>
      <c r="B8" s="26" t="s">
        <v>66</v>
      </c>
      <c r="C8" s="26" t="s">
        <v>62</v>
      </c>
    </row>
    <row r="9" customFormat="false" ht="15" hidden="false" customHeight="false" outlineLevel="0" collapsed="false">
      <c r="A9" s="25" t="s">
        <v>67</v>
      </c>
      <c r="B9" s="26" t="s">
        <v>68</v>
      </c>
      <c r="C9" s="26" t="s">
        <v>62</v>
      </c>
    </row>
    <row r="10" customFormat="false" ht="15" hidden="false" customHeight="false" outlineLevel="0" collapsed="false">
      <c r="A10" s="25" t="s">
        <v>69</v>
      </c>
      <c r="B10" s="26" t="s">
        <v>70</v>
      </c>
      <c r="C10" s="26" t="s">
        <v>62</v>
      </c>
    </row>
    <row r="11" customFormat="false" ht="15" hidden="false" customHeight="false" outlineLevel="0" collapsed="false">
      <c r="A11" s="25" t="s">
        <v>71</v>
      </c>
      <c r="B11" s="26" t="s">
        <v>72</v>
      </c>
      <c r="C11" s="26" t="s">
        <v>62</v>
      </c>
    </row>
    <row r="12" customFormat="false" ht="15" hidden="false" customHeight="false" outlineLevel="0" collapsed="false">
      <c r="A12" s="25" t="s">
        <v>73</v>
      </c>
      <c r="B12" s="26" t="s">
        <v>74</v>
      </c>
      <c r="C12" s="26" t="s">
        <v>62</v>
      </c>
    </row>
    <row r="13" customFormat="false" ht="15" hidden="false" customHeight="false" outlineLevel="0" collapsed="false">
      <c r="A13" s="25" t="s">
        <v>75</v>
      </c>
      <c r="B13" s="26" t="s">
        <v>76</v>
      </c>
      <c r="C13" s="26" t="s">
        <v>62</v>
      </c>
    </row>
    <row r="14" customFormat="false" ht="15" hidden="false" customHeight="false" outlineLevel="0" collapsed="false">
      <c r="A14" s="25" t="s">
        <v>77</v>
      </c>
      <c r="B14" s="26" t="s">
        <v>78</v>
      </c>
      <c r="C14" s="26" t="s">
        <v>62</v>
      </c>
    </row>
    <row r="15" customFormat="false" ht="15" hidden="false" customHeight="false" outlineLevel="0" collapsed="false">
      <c r="A15" s="25" t="s">
        <v>79</v>
      </c>
      <c r="B15" s="26" t="s">
        <v>80</v>
      </c>
      <c r="C15" s="26" t="s">
        <v>62</v>
      </c>
    </row>
    <row r="16" customFormat="false" ht="15" hidden="false" customHeight="false" outlineLevel="0" collapsed="false">
      <c r="A16" s="25" t="s">
        <v>81</v>
      </c>
      <c r="B16" s="26" t="s">
        <v>82</v>
      </c>
      <c r="C16" s="26" t="s">
        <v>62</v>
      </c>
    </row>
    <row r="18" customFormat="false" ht="15" hidden="false" customHeight="false" outlineLevel="0" collapsed="false">
      <c r="A18" s="27" t="s">
        <v>83</v>
      </c>
    </row>
    <row r="19" customFormat="false" ht="15" hidden="false" customHeight="false" outlineLevel="0" collapsed="false">
      <c r="A19" s="24" t="s">
        <v>13</v>
      </c>
      <c r="B19" s="24" t="s">
        <v>12</v>
      </c>
      <c r="C19" s="24" t="s">
        <v>84</v>
      </c>
    </row>
    <row r="20" customFormat="false" ht="15" hidden="false" customHeight="false" outlineLevel="0" collapsed="false">
      <c r="A20" s="11" t="str">
        <f aca="false">IF(B20="","",CHOOSE(WEEKDAY(B20),"Ned","Pon","Uto","Sri","Čet","Pet","Sub"))</f>
        <v>Čet</v>
      </c>
      <c r="B20" s="28" t="n">
        <v>46023</v>
      </c>
      <c r="C20" s="26" t="s">
        <v>85</v>
      </c>
    </row>
    <row r="21" customFormat="false" ht="15" hidden="false" customHeight="false" outlineLevel="0" collapsed="false">
      <c r="A21" s="11" t="str">
        <f aca="false">IF(B21="","",CHOOSE(WEEKDAY(B21),"Ned","Pon","Uto","Sri","Čet","Pet","Sub"))</f>
        <v>Uto</v>
      </c>
      <c r="B21" s="28" t="n">
        <v>46028</v>
      </c>
      <c r="C21" s="26" t="s">
        <v>86</v>
      </c>
    </row>
    <row r="22" customFormat="false" ht="15" hidden="false" customHeight="false" outlineLevel="0" collapsed="false">
      <c r="A22" s="11" t="str">
        <f aca="false">IF(B22="","",CHOOSE(WEEKDAY(B22),"Ned","Pon","Uto","Sri","Čet","Pet","Sub"))</f>
        <v>Ned</v>
      </c>
      <c r="B22" s="28" t="n">
        <v>46117</v>
      </c>
      <c r="C22" s="26" t="s">
        <v>87</v>
      </c>
    </row>
    <row r="23" customFormat="false" ht="15" hidden="false" customHeight="false" outlineLevel="0" collapsed="false">
      <c r="A23" s="11" t="str">
        <f aca="false">IF(B23="","",CHOOSE(WEEKDAY(B23),"Ned","Pon","Uto","Sri","Čet","Pet","Sub"))</f>
        <v>Pon</v>
      </c>
      <c r="B23" s="28" t="n">
        <v>46118</v>
      </c>
      <c r="C23" s="26" t="s">
        <v>88</v>
      </c>
    </row>
    <row r="24" customFormat="false" ht="15" hidden="false" customHeight="false" outlineLevel="0" collapsed="false">
      <c r="A24" s="11" t="str">
        <f aca="false">IF(B24="","",CHOOSE(WEEKDAY(B24),"Ned","Pon","Uto","Sri","Čet","Pet","Sub"))</f>
        <v>Pet</v>
      </c>
      <c r="B24" s="28" t="n">
        <v>46143</v>
      </c>
      <c r="C24" s="26" t="s">
        <v>89</v>
      </c>
    </row>
    <row r="25" customFormat="false" ht="15" hidden="false" customHeight="false" outlineLevel="0" collapsed="false">
      <c r="A25" s="11" t="str">
        <f aca="false">IF(B25="","",CHOOSE(WEEKDAY(B25),"Ned","Pon","Uto","Sri","Čet","Pet","Sub"))</f>
        <v>Sub</v>
      </c>
      <c r="B25" s="28" t="n">
        <v>46172</v>
      </c>
      <c r="C25" s="26" t="s">
        <v>90</v>
      </c>
    </row>
    <row r="26" customFormat="false" ht="15" hidden="false" customHeight="false" outlineLevel="0" collapsed="false">
      <c r="A26" s="11" t="str">
        <f aca="false">IF(B26="","",CHOOSE(WEEKDAY(B26),"Ned","Pon","Uto","Sri","Čet","Pet","Sub"))</f>
        <v>Čet</v>
      </c>
      <c r="B26" s="28" t="n">
        <v>46177</v>
      </c>
      <c r="C26" s="26" t="s">
        <v>91</v>
      </c>
    </row>
    <row r="27" customFormat="false" ht="15" hidden="false" customHeight="false" outlineLevel="0" collapsed="false">
      <c r="A27" s="11" t="str">
        <f aca="false">IF(B27="","",CHOOSE(WEEKDAY(B27),"Ned","Pon","Uto","Sri","Čet","Pet","Sub"))</f>
        <v>Pon</v>
      </c>
      <c r="B27" s="28" t="n">
        <v>46195</v>
      </c>
      <c r="C27" s="26" t="s">
        <v>92</v>
      </c>
    </row>
    <row r="28" customFormat="false" ht="15" hidden="false" customHeight="false" outlineLevel="0" collapsed="false">
      <c r="A28" s="11" t="str">
        <f aca="false">IF(B28="","",CHOOSE(WEEKDAY(B28),"Ned","Pon","Uto","Sri","Čet","Pet","Sub"))</f>
        <v>Sri</v>
      </c>
      <c r="B28" s="28" t="n">
        <v>46239</v>
      </c>
      <c r="C28" s="26" t="s">
        <v>93</v>
      </c>
    </row>
    <row r="29" customFormat="false" ht="15" hidden="false" customHeight="false" outlineLevel="0" collapsed="false">
      <c r="A29" s="11" t="str">
        <f aca="false">IF(B29="","",CHOOSE(WEEKDAY(B29),"Ned","Pon","Uto","Sri","Čet","Pet","Sub"))</f>
        <v>Sub</v>
      </c>
      <c r="B29" s="28" t="n">
        <v>46249</v>
      </c>
      <c r="C29" s="26" t="s">
        <v>94</v>
      </c>
    </row>
    <row r="30" customFormat="false" ht="15" hidden="false" customHeight="false" outlineLevel="0" collapsed="false">
      <c r="A30" s="11" t="str">
        <f aca="false">IF(B30="","",CHOOSE(WEEKDAY(B30),"Ned","Pon","Uto","Sri","Čet","Pet","Sub"))</f>
        <v>Ned</v>
      </c>
      <c r="B30" s="28" t="n">
        <v>46327</v>
      </c>
      <c r="C30" s="26" t="s">
        <v>95</v>
      </c>
    </row>
    <row r="31" customFormat="false" ht="15" hidden="false" customHeight="false" outlineLevel="0" collapsed="false">
      <c r="A31" s="11" t="str">
        <f aca="false">IF(B31="","",CHOOSE(WEEKDAY(B31),"Ned","Pon","Uto","Sri","Čet","Pet","Sub"))</f>
        <v>Sri</v>
      </c>
      <c r="B31" s="28" t="n">
        <v>46344</v>
      </c>
      <c r="C31" s="26" t="s">
        <v>96</v>
      </c>
    </row>
    <row r="32" customFormat="false" ht="15" hidden="false" customHeight="false" outlineLevel="0" collapsed="false">
      <c r="A32" s="11" t="str">
        <f aca="false">IF(B32="","",CHOOSE(WEEKDAY(B32),"Ned","Pon","Uto","Sri","Čet","Pet","Sub"))</f>
        <v>Pet</v>
      </c>
      <c r="B32" s="28" t="n">
        <v>46381</v>
      </c>
      <c r="C32" s="26" t="s">
        <v>97</v>
      </c>
    </row>
    <row r="33" customFormat="false" ht="15" hidden="false" customHeight="false" outlineLevel="0" collapsed="false">
      <c r="A33" s="11" t="str">
        <f aca="false">IF(B33="","",CHOOSE(WEEKDAY(B33),"Ned","Pon","Uto","Sri","Čet","Pet","Sub"))</f>
        <v>Sub</v>
      </c>
      <c r="B33" s="28" t="n">
        <v>46382</v>
      </c>
      <c r="C33" s="26" t="s">
        <v>98</v>
      </c>
    </row>
    <row r="34" customFormat="false" ht="15" hidden="false" customHeight="false" outlineLevel="0" collapsed="false">
      <c r="A34" s="11" t="str">
        <f aca="false">IF(B34="","",CHOOSE(WEEKDAY(B34),"Ned","Pon","Uto","Sri","Čet","Pet","Sub"))</f>
        <v/>
      </c>
      <c r="B34" s="28"/>
      <c r="C34" s="26"/>
    </row>
    <row r="35" customFormat="false" ht="15" hidden="false" customHeight="false" outlineLevel="0" collapsed="false">
      <c r="A35" s="11" t="str">
        <f aca="false">IF(B35="","",CHOOSE(WEEKDAY(B35),"Ned","Pon","Uto","Sri","Čet","Pet","Sub"))</f>
        <v/>
      </c>
      <c r="B35" s="28"/>
      <c r="C35" s="26"/>
    </row>
    <row r="36" customFormat="false" ht="15" hidden="false" customHeight="false" outlineLevel="0" collapsed="false">
      <c r="A36" s="11" t="str">
        <f aca="false">IF(B36="","",CHOOSE(WEEKDAY(B36),"Ned","Pon","Uto","Sri","Čet","Pet","Sub"))</f>
        <v/>
      </c>
      <c r="B36" s="28"/>
      <c r="C36" s="26"/>
    </row>
    <row r="37" customFormat="false" ht="15" hidden="false" customHeight="false" outlineLevel="0" collapsed="false">
      <c r="A37" s="11" t="str">
        <f aca="false">IF(B37="","",CHOOSE(WEEKDAY(B37),"Ned","Pon","Uto","Sri","Čet","Pet","Sub"))</f>
        <v/>
      </c>
      <c r="B37" s="28"/>
      <c r="C37" s="26"/>
    </row>
    <row r="39" customFormat="false" ht="25.5" hidden="false" customHeight="true" outlineLevel="0" collapsed="false">
      <c r="A39" s="29" t="s">
        <v>99</v>
      </c>
      <c r="B39" s="29"/>
      <c r="C39" s="29"/>
    </row>
  </sheetData>
  <sheetProtection sheet="true"/>
  <mergeCells count="1">
    <mergeCell ref="A39:C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.5"/>
    <col collapsed="false" customWidth="true" hidden="false" outlineLevel="0" max="3" min="3" style="0" width="9.51"/>
    <col collapsed="false" customWidth="true" hidden="false" outlineLevel="0" max="5" min="4" style="0" width="11"/>
    <col collapsed="false" customWidth="true" hidden="false" outlineLevel="0" max="8" min="6" style="0" width="12"/>
    <col collapsed="false" customWidth="true" hidden="false" outlineLevel="0" max="9" min="9" style="0" width="11"/>
    <col collapsed="false" customWidth="true" hidden="false" outlineLevel="0" max="11" min="10" style="0" width="9.51"/>
    <col collapsed="false" customWidth="true" hidden="false" outlineLevel="0" max="13" min="12" style="0" width="11"/>
  </cols>
  <sheetData>
    <row r="1" customFormat="false" ht="17.35" hidden="false" customHeight="false" outlineLevel="0" collapsed="false">
      <c r="A1" s="1" t="s">
        <v>100</v>
      </c>
      <c r="J1" s="2" t="s">
        <v>1</v>
      </c>
    </row>
    <row r="3" customFormat="false" ht="15" hidden="false" customHeight="false" outlineLevel="0" collapsed="false">
      <c r="A3" s="3" t="s">
        <v>101</v>
      </c>
    </row>
    <row r="4" customFormat="false" ht="15" hidden="false" customHeight="false" outlineLevel="0" collapsed="false">
      <c r="A4" s="30" t="s">
        <v>102</v>
      </c>
      <c r="B4" s="30"/>
      <c r="C4" s="30"/>
      <c r="D4" s="31"/>
      <c r="E4" s="32" t="s">
        <v>103</v>
      </c>
    </row>
    <row r="5" customFormat="false" ht="15" hidden="false" customHeight="false" outlineLevel="0" collapsed="false">
      <c r="A5" s="30" t="s">
        <v>104</v>
      </c>
      <c r="B5" s="30"/>
      <c r="C5" s="30"/>
      <c r="D5" s="31" t="n">
        <v>0.5</v>
      </c>
      <c r="E5" s="33" t="s">
        <v>105</v>
      </c>
    </row>
    <row r="6" customFormat="false" ht="15" hidden="false" customHeight="false" outlineLevel="0" collapsed="false">
      <c r="A6" s="30" t="s">
        <v>106</v>
      </c>
      <c r="B6" s="30"/>
      <c r="C6" s="30"/>
      <c r="D6" s="31"/>
      <c r="E6" s="32" t="s">
        <v>103</v>
      </c>
    </row>
    <row r="7" customFormat="false" ht="15" hidden="false" customHeight="false" outlineLevel="0" collapsed="false">
      <c r="A7" s="30" t="s">
        <v>107</v>
      </c>
      <c r="B7" s="30"/>
      <c r="C7" s="30"/>
      <c r="D7" s="31"/>
      <c r="E7" s="32" t="s">
        <v>103</v>
      </c>
    </row>
    <row r="8" customFormat="false" ht="15" hidden="false" customHeight="false" outlineLevel="0" collapsed="false">
      <c r="A8" s="5" t="s">
        <v>108</v>
      </c>
    </row>
    <row r="9" customFormat="false" ht="15" hidden="false" customHeight="false" outlineLevel="0" collapsed="false">
      <c r="A9" s="7" t="n">
        <v>1</v>
      </c>
      <c r="B9" s="7" t="n">
        <v>2</v>
      </c>
      <c r="C9" s="7" t="n">
        <v>3</v>
      </c>
      <c r="D9" s="7" t="n">
        <v>4</v>
      </c>
      <c r="E9" s="7" t="n">
        <v>5</v>
      </c>
      <c r="F9" s="7" t="n">
        <v>6</v>
      </c>
      <c r="G9" s="7" t="n">
        <v>7</v>
      </c>
      <c r="H9" s="7" t="n">
        <v>8</v>
      </c>
      <c r="I9" s="7" t="n">
        <v>9</v>
      </c>
      <c r="J9" s="7" t="n">
        <v>10</v>
      </c>
      <c r="K9" s="7" t="n">
        <v>11</v>
      </c>
      <c r="L9" s="7" t="n">
        <v>12</v>
      </c>
      <c r="M9" s="7" t="n">
        <v>13</v>
      </c>
    </row>
    <row r="10" customFormat="false" ht="43.5" hidden="false" customHeight="true" outlineLevel="0" collapsed="false">
      <c r="A10" s="8" t="s">
        <v>109</v>
      </c>
      <c r="B10" s="8" t="s">
        <v>110</v>
      </c>
      <c r="C10" s="8" t="s">
        <v>111</v>
      </c>
      <c r="D10" s="8" t="s">
        <v>112</v>
      </c>
      <c r="E10" s="8" t="s">
        <v>113</v>
      </c>
      <c r="F10" s="8" t="s">
        <v>114</v>
      </c>
      <c r="G10" s="9" t="s">
        <v>115</v>
      </c>
      <c r="H10" s="9" t="s">
        <v>116</v>
      </c>
      <c r="I10" s="9" t="s">
        <v>22</v>
      </c>
      <c r="J10" s="9" t="s">
        <v>117</v>
      </c>
      <c r="K10" s="9" t="s">
        <v>118</v>
      </c>
      <c r="L10" s="9" t="s">
        <v>119</v>
      </c>
      <c r="M10" s="9" t="s">
        <v>120</v>
      </c>
    </row>
    <row r="11" customFormat="false" ht="27.75" hidden="false" customHeight="true" outlineLevel="0" collapsed="false">
      <c r="A11" s="34" t="s">
        <v>121</v>
      </c>
      <c r="B11" s="12" t="n">
        <v>0.916666666666667</v>
      </c>
      <c r="C11" s="12" t="n">
        <v>0.25</v>
      </c>
      <c r="D11" s="15" t="s">
        <v>122</v>
      </c>
      <c r="E11" s="15" t="s">
        <v>122</v>
      </c>
      <c r="F11" s="13" t="n">
        <v>0</v>
      </c>
      <c r="G11" s="35" t="n">
        <f aca="false">IF(OR(B11="",C11=""),"",ROUND(IF((C11&lt;=B11),1-B11,C11-B11)*24,2))</f>
        <v>2</v>
      </c>
      <c r="H11" s="35" t="n">
        <f aca="false">IF(OR(B11="",C11=""),"",ROUND(IF((C11&lt;=B11),C11,0)*24,2))</f>
        <v>6</v>
      </c>
      <c r="I11" s="35" t="n">
        <f aca="false">IF(OR(B11="",C11=""),"",ROUND(24*(MAX(0,MIN((B11+MOD(C11-B11,1)),6/24)-B11)+MAX(0,MIN((B11+MOD(C11-B11,1)),30/24)-MAX(B11,22/24))+MAX(0,(B11+MOD(C11-B11,1))-MAX(B11,46/24))),2))</f>
        <v>8</v>
      </c>
      <c r="J11" s="35" t="n">
        <f aca="false">IF(G11="","",(D11="Nedjelja")*G11+(E11="Nedjelja")*H11)</f>
        <v>0</v>
      </c>
      <c r="K11" s="35" t="n">
        <f aca="false">IF(G11="","",(D11="Blagdan")*G11+(E11="Blagdan")*H11)</f>
        <v>0</v>
      </c>
      <c r="L11" s="35" t="n">
        <f aca="false">IF(G11="","",G11+H11)</f>
        <v>8</v>
      </c>
      <c r="M11" s="14" t="n">
        <f aca="false">IF(G11="","",ROUND(L11+I11*N($D$4)+J11*N($D$5)+K11*N($D$6)+N(F11)*N($D$7),2))</f>
        <v>8</v>
      </c>
    </row>
    <row r="12" customFormat="false" ht="27.75" hidden="false" customHeight="true" outlineLevel="0" collapsed="false">
      <c r="A12" s="34" t="s">
        <v>123</v>
      </c>
      <c r="B12" s="12" t="n">
        <v>0.916666666666667</v>
      </c>
      <c r="C12" s="12" t="n">
        <v>0.25</v>
      </c>
      <c r="D12" s="15" t="s">
        <v>123</v>
      </c>
      <c r="E12" s="15" t="s">
        <v>124</v>
      </c>
      <c r="F12" s="13" t="n">
        <v>0</v>
      </c>
      <c r="G12" s="35" t="n">
        <f aca="false">IF(OR(B12="",C12=""),"",ROUND(IF((C12&lt;=B12),1-B12,C12-B12)*24,2))</f>
        <v>2</v>
      </c>
      <c r="H12" s="35" t="n">
        <f aca="false">IF(OR(B12="",C12=""),"",ROUND(IF((C12&lt;=B12),C12,0)*24,2))</f>
        <v>6</v>
      </c>
      <c r="I12" s="35" t="n">
        <f aca="false">IF(OR(B12="",C12=""),"",ROUND(24*(MAX(0,MIN((B12+MOD(C12-B12,1)),6/24)-B12)+MAX(0,MIN((B12+MOD(C12-B12,1)),30/24)-MAX(B12,22/24))+MAX(0,(B12+MOD(C12-B12,1))-MAX(B12,46/24))),2))</f>
        <v>8</v>
      </c>
      <c r="J12" s="35" t="n">
        <f aca="false">IF(G12="","",(D12="Nedjelja")*G12+(E12="Nedjelja")*H12)</f>
        <v>6</v>
      </c>
      <c r="K12" s="35" t="n">
        <f aca="false">IF(G12="","",(D12="Blagdan")*G12+(E12="Blagdan")*H12)</f>
        <v>0</v>
      </c>
      <c r="L12" s="35" t="n">
        <f aca="false">IF(G12="","",G12+H12)</f>
        <v>8</v>
      </c>
      <c r="M12" s="14" t="n">
        <f aca="false">IF(G12="","",ROUND(L12+I12*N($D$4)+J12*N($D$5)+K12*N($D$6)+N(F12)*N($D$7),2))</f>
        <v>11</v>
      </c>
    </row>
    <row r="13" customFormat="false" ht="27.75" hidden="false" customHeight="true" outlineLevel="0" collapsed="false">
      <c r="A13" s="34" t="s">
        <v>125</v>
      </c>
      <c r="B13" s="12" t="n">
        <v>0.916666666666667</v>
      </c>
      <c r="C13" s="12" t="n">
        <v>0.25</v>
      </c>
      <c r="D13" s="15" t="s">
        <v>122</v>
      </c>
      <c r="E13" s="15" t="s">
        <v>126</v>
      </c>
      <c r="F13" s="13" t="n">
        <v>0</v>
      </c>
      <c r="G13" s="35" t="n">
        <f aca="false">IF(OR(B13="",C13=""),"",ROUND(IF((C13&lt;=B13),1-B13,C13-B13)*24,2))</f>
        <v>2</v>
      </c>
      <c r="H13" s="35" t="n">
        <f aca="false">IF(OR(B13="",C13=""),"",ROUND(IF((C13&lt;=B13),C13,0)*24,2))</f>
        <v>6</v>
      </c>
      <c r="I13" s="35" t="n">
        <f aca="false">IF(OR(B13="",C13=""),"",ROUND(24*(MAX(0,MIN((B13+MOD(C13-B13,1)),6/24)-B13)+MAX(0,MIN((B13+MOD(C13-B13,1)),30/24)-MAX(B13,22/24))+MAX(0,(B13+MOD(C13-B13,1))-MAX(B13,46/24))),2))</f>
        <v>8</v>
      </c>
      <c r="J13" s="35" t="n">
        <f aca="false">IF(G13="","",(D13="Nedjelja")*G13+(E13="Nedjelja")*H13)</f>
        <v>0</v>
      </c>
      <c r="K13" s="35" t="n">
        <f aca="false">IF(G13="","",(D13="Blagdan")*G13+(E13="Blagdan")*H13)</f>
        <v>6</v>
      </c>
      <c r="L13" s="35" t="n">
        <f aca="false">IF(G13="","",G13+H13)</f>
        <v>8</v>
      </c>
      <c r="M13" s="14" t="n">
        <f aca="false">IF(G13="","",ROUND(L13+I13*N($D$4)+J13*N($D$5)+K13*N($D$6)+N(F13)*N($D$7),2))</f>
        <v>8</v>
      </c>
    </row>
    <row r="14" customFormat="false" ht="27.75" hidden="false" customHeight="true" outlineLevel="0" collapsed="false">
      <c r="A14" s="34" t="s">
        <v>127</v>
      </c>
      <c r="B14" s="12" t="n">
        <v>0.833333333333333</v>
      </c>
      <c r="C14" s="12" t="n">
        <v>0.25</v>
      </c>
      <c r="D14" s="15" t="s">
        <v>122</v>
      </c>
      <c r="E14" s="15" t="s">
        <v>123</v>
      </c>
      <c r="F14" s="13" t="n">
        <v>2</v>
      </c>
      <c r="G14" s="35" t="n">
        <f aca="false">IF(OR(B14="",C14=""),"",ROUND(IF((C14&lt;=B14),1-B14,C14-B14)*24,2))</f>
        <v>4</v>
      </c>
      <c r="H14" s="35" t="n">
        <f aca="false">IF(OR(B14="",C14=""),"",ROUND(IF((C14&lt;=B14),C14,0)*24,2))</f>
        <v>6</v>
      </c>
      <c r="I14" s="35" t="n">
        <f aca="false">IF(OR(B14="",C14=""),"",ROUND(24*(MAX(0,MIN((B14+MOD(C14-B14,1)),6/24)-B14)+MAX(0,MIN((B14+MOD(C14-B14,1)),30/24)-MAX(B14,22/24))+MAX(0,(B14+MOD(C14-B14,1))-MAX(B14,46/24))),2))</f>
        <v>8</v>
      </c>
      <c r="J14" s="35" t="n">
        <f aca="false">IF(G14="","",(D14="Nedjelja")*G14+(E14="Nedjelja")*H14)</f>
        <v>0</v>
      </c>
      <c r="K14" s="35" t="n">
        <f aca="false">IF(G14="","",(D14="Blagdan")*G14+(E14="Blagdan")*H14)</f>
        <v>0</v>
      </c>
      <c r="L14" s="35" t="n">
        <f aca="false">IF(G14="","",G14+H14)</f>
        <v>10</v>
      </c>
      <c r="M14" s="14" t="n">
        <f aca="false">IF(G14="","",ROUND(L14+I14*N($D$4)+J14*N($D$5)+K14*N($D$6)+N(F14)*N($D$7),2))</f>
        <v>10</v>
      </c>
    </row>
    <row r="15" customFormat="false" ht="27.75" hidden="false" customHeight="true" outlineLevel="0" collapsed="false">
      <c r="A15" s="34"/>
      <c r="B15" s="12"/>
      <c r="C15" s="12"/>
      <c r="D15" s="15"/>
      <c r="E15" s="15"/>
      <c r="F15" s="13"/>
      <c r="G15" s="35" t="str">
        <f aca="false">IF(OR(B15="",C15=""),"",ROUND(IF((C15&lt;=B15),1-B15,C15-B15)*24,2))</f>
        <v/>
      </c>
      <c r="H15" s="35" t="str">
        <f aca="false">IF(OR(B15="",C15=""),"",ROUND(IF((C15&lt;=B15),C15,0)*24,2))</f>
        <v/>
      </c>
      <c r="I15" s="35" t="str">
        <f aca="false">IF(OR(B15="",C15=""),"",ROUND(24*(MAX(0,MIN((B15+MOD(C15-B15,1)),6/24)-B15)+MAX(0,MIN((B15+MOD(C15-B15,1)),30/24)-MAX(B15,22/24))+MAX(0,(B15+MOD(C15-B15,1))-MAX(B15,46/24))),2))</f>
        <v/>
      </c>
      <c r="J15" s="35" t="str">
        <f aca="false">IF(G15="","",(D15="Nedjelja")*G15+(E15="Nedjelja")*H15)</f>
        <v/>
      </c>
      <c r="K15" s="35" t="str">
        <f aca="false">IF(G15="","",(D15="Blagdan")*G15+(E15="Blagdan")*H15)</f>
        <v/>
      </c>
      <c r="L15" s="35" t="str">
        <f aca="false">IF(G15="","",G15+H15)</f>
        <v/>
      </c>
      <c r="M15" s="14" t="str">
        <f aca="false">IF(G15="","",ROUND(L15+I15*N($D$4)+J15*N($D$5)+K15*N($D$6)+N(F15)*N($D$7),2))</f>
        <v/>
      </c>
    </row>
    <row r="16" customFormat="false" ht="27.75" hidden="false" customHeight="true" outlineLevel="0" collapsed="false">
      <c r="A16" s="34"/>
      <c r="B16" s="12"/>
      <c r="C16" s="12"/>
      <c r="D16" s="15"/>
      <c r="E16" s="15"/>
      <c r="F16" s="13"/>
      <c r="G16" s="35" t="str">
        <f aca="false">IF(OR(B16="",C16=""),"",ROUND(IF((C16&lt;=B16),1-B16,C16-B16)*24,2))</f>
        <v/>
      </c>
      <c r="H16" s="35" t="str">
        <f aca="false">IF(OR(B16="",C16=""),"",ROUND(IF((C16&lt;=B16),C16,0)*24,2))</f>
        <v/>
      </c>
      <c r="I16" s="35" t="str">
        <f aca="false">IF(OR(B16="",C16=""),"",ROUND(24*(MAX(0,MIN((B16+MOD(C16-B16,1)),6/24)-B16)+MAX(0,MIN((B16+MOD(C16-B16,1)),30/24)-MAX(B16,22/24))+MAX(0,(B16+MOD(C16-B16,1))-MAX(B16,46/24))),2))</f>
        <v/>
      </c>
      <c r="J16" s="35" t="str">
        <f aca="false">IF(G16="","",(D16="Nedjelja")*G16+(E16="Nedjelja")*H16)</f>
        <v/>
      </c>
      <c r="K16" s="35" t="str">
        <f aca="false">IF(G16="","",(D16="Blagdan")*G16+(E16="Blagdan")*H16)</f>
        <v/>
      </c>
      <c r="L16" s="35" t="str">
        <f aca="false">IF(G16="","",G16+H16)</f>
        <v/>
      </c>
      <c r="M16" s="14" t="str">
        <f aca="false">IF(G16="","",ROUND(L16+I16*N($D$4)+J16*N($D$5)+K16*N($D$6)+N(F16)*N($D$7),2))</f>
        <v/>
      </c>
    </row>
    <row r="18" customFormat="false" ht="15" hidden="false" customHeight="false" outlineLevel="0" collapsed="false">
      <c r="A18" s="5" t="s">
        <v>128</v>
      </c>
    </row>
    <row r="19" customFormat="false" ht="15" hidden="false" customHeight="false" outlineLevel="0" collapsed="false">
      <c r="A19" s="5" t="s">
        <v>129</v>
      </c>
    </row>
    <row r="20" customFormat="false" ht="15" hidden="false" customHeight="false" outlineLevel="0" collapsed="false">
      <c r="A20" s="5" t="s">
        <v>130</v>
      </c>
    </row>
    <row r="21" customFormat="false" ht="15" hidden="false" customHeight="false" outlineLevel="0" collapsed="false">
      <c r="A21" s="5" t="s">
        <v>131</v>
      </c>
    </row>
    <row r="22" customFormat="false" ht="15" hidden="false" customHeight="false" outlineLevel="0" collapsed="false">
      <c r="A22" s="5" t="s">
        <v>132</v>
      </c>
    </row>
  </sheetData>
  <sheetProtection sheet="true"/>
  <mergeCells count="4">
    <mergeCell ref="A4:C4"/>
    <mergeCell ref="A5:C5"/>
    <mergeCell ref="A6:C6"/>
    <mergeCell ref="A7:C7"/>
  </mergeCells>
  <dataValidations count="3">
    <dataValidation allowBlank="true" errorStyle="stop" operator="between" showDropDown="false" showErrorMessage="false" showInputMessage="false" sqref="D11:E16" type="list">
      <formula1>"Radni dan,Subota,Nedjelja,Blagdan"</formula1>
      <formula2>0</formula2>
    </dataValidation>
    <dataValidation allowBlank="true" errorStyle="stop" operator="between" showDropDown="false" showErrorMessage="false" showInputMessage="false" sqref="F11:F16" type="decimal">
      <formula1>0</formula1>
      <formula2>24</formula2>
    </dataValidation>
    <dataValidation allowBlank="true" errorStyle="stop" operator="between" showDropDown="false" showErrorMessage="false" showInputMessage="false" sqref="D4:D7" type="decimal">
      <formula1>0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2"/>
    <col collapsed="false" customWidth="true" hidden="false" outlineLevel="0" max="5" min="5" style="0" width="13"/>
    <col collapsed="false" customWidth="true" hidden="false" outlineLevel="0" max="7" min="6" style="0" width="15"/>
    <col collapsed="false" customWidth="true" hidden="false" outlineLevel="0" max="8" min="8" style="0" width="20"/>
    <col collapsed="false" customWidth="true" hidden="false" outlineLevel="0" max="9" min="9" style="0" width="15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1" t="s">
        <v>133</v>
      </c>
      <c r="H1" s="2" t="s">
        <v>1</v>
      </c>
    </row>
    <row r="3" customFormat="false" ht="15" hidden="false" customHeight="true" outlineLevel="0" collapsed="false">
      <c r="A3" s="36" t="s">
        <v>134</v>
      </c>
      <c r="B3" s="37" t="str">
        <f aca="false">Evidencija!D3</f>
        <v>Ivana Horvat</v>
      </c>
      <c r="D3" s="38" t="s">
        <v>135</v>
      </c>
      <c r="E3" s="38"/>
      <c r="F3" s="38"/>
      <c r="G3" s="39" t="n">
        <f aca="false">SUM(E11:E63)</f>
        <v>52</v>
      </c>
      <c r="J3" s="29" t="s">
        <v>136</v>
      </c>
    </row>
    <row r="4" customFormat="false" ht="15" hidden="false" customHeight="false" outlineLevel="0" collapsed="false">
      <c r="A4" s="36" t="s">
        <v>137</v>
      </c>
      <c r="B4" s="40" t="n">
        <v>2026</v>
      </c>
      <c r="D4" s="38" t="s">
        <v>138</v>
      </c>
      <c r="E4" s="38"/>
      <c r="F4" s="38"/>
      <c r="G4" s="39" t="n">
        <f aca="false">B6-G3</f>
        <v>128</v>
      </c>
      <c r="J4" s="29"/>
    </row>
    <row r="5" customFormat="false" ht="25.5" hidden="false" customHeight="true" outlineLevel="0" collapsed="false">
      <c r="A5" s="36" t="s">
        <v>139</v>
      </c>
      <c r="B5" s="41" t="s">
        <v>140</v>
      </c>
      <c r="D5" s="38" t="s">
        <v>141</v>
      </c>
      <c r="E5" s="38"/>
      <c r="F5" s="38"/>
      <c r="G5" s="42" t="n">
        <f aca="false">COUNTIF(D11:D63,"&gt;"&amp;B7)</f>
        <v>1</v>
      </c>
      <c r="J5" s="29"/>
    </row>
    <row r="6" customFormat="false" ht="15" hidden="false" customHeight="false" outlineLevel="0" collapsed="false">
      <c r="A6" s="36" t="s">
        <v>142</v>
      </c>
      <c r="B6" s="43" t="n">
        <f aca="false">IF(B5="Da",250,180)</f>
        <v>180</v>
      </c>
      <c r="D6" s="38" t="s">
        <v>143</v>
      </c>
      <c r="E6" s="38"/>
      <c r="F6" s="38"/>
      <c r="G6" s="44" t="str">
        <f aca="false">IF(G3&gt;B6,"Prekoračen godišnji limit",IF(G5&gt;0,"Provjerite tjedne iznad 50 h","U granicama"))</f>
        <v>Provjerite tjedne iznad 50 h</v>
      </c>
      <c r="H6" s="44"/>
      <c r="I6" s="44"/>
      <c r="J6" s="29"/>
    </row>
    <row r="7" customFormat="false" ht="15" hidden="false" customHeight="false" outlineLevel="0" collapsed="false">
      <c r="A7" s="36" t="s">
        <v>144</v>
      </c>
      <c r="B7" s="43" t="n">
        <v>50</v>
      </c>
      <c r="J7" s="29"/>
    </row>
    <row r="9" customFormat="false" ht="15" hidden="false" customHeight="false" outlineLevel="0" collapsed="false">
      <c r="A9" s="7" t="n">
        <v>1</v>
      </c>
      <c r="B9" s="7" t="n">
        <v>2</v>
      </c>
      <c r="C9" s="7" t="n">
        <v>3</v>
      </c>
      <c r="D9" s="7" t="n">
        <v>4</v>
      </c>
      <c r="E9" s="7" t="n">
        <v>5</v>
      </c>
      <c r="F9" s="7" t="n">
        <v>6</v>
      </c>
      <c r="G9" s="7" t="n">
        <v>7</v>
      </c>
      <c r="H9" s="7" t="n">
        <v>8</v>
      </c>
      <c r="I9" s="7" t="n">
        <v>9</v>
      </c>
      <c r="J9" s="7" t="n">
        <v>10</v>
      </c>
    </row>
    <row r="10" customFormat="false" ht="31.5" hidden="false" customHeight="true" outlineLevel="0" collapsed="false">
      <c r="A10" s="9" t="s">
        <v>145</v>
      </c>
      <c r="B10" s="9" t="s">
        <v>146</v>
      </c>
      <c r="C10" s="9" t="s">
        <v>147</v>
      </c>
      <c r="D10" s="8" t="s">
        <v>148</v>
      </c>
      <c r="E10" s="8" t="s">
        <v>149</v>
      </c>
      <c r="F10" s="9" t="s">
        <v>150</v>
      </c>
      <c r="G10" s="9" t="s">
        <v>151</v>
      </c>
      <c r="H10" s="9" t="s">
        <v>152</v>
      </c>
      <c r="I10" s="8" t="s">
        <v>153</v>
      </c>
      <c r="J10" s="8" t="s">
        <v>27</v>
      </c>
    </row>
    <row r="11" customFormat="false" ht="15" hidden="false" customHeight="false" outlineLevel="0" collapsed="false">
      <c r="A11" s="11" t="n">
        <f aca="false">ROW()-10</f>
        <v>1</v>
      </c>
      <c r="B11" s="45" t="n">
        <f aca="false">DATE($B$4,1,1)-WEEKDAY(DATE($B$4,1,1),3)</f>
        <v>46020</v>
      </c>
      <c r="C11" s="45" t="n">
        <f aca="false">B11+6</f>
        <v>46026</v>
      </c>
      <c r="D11" s="13" t="n">
        <v>8</v>
      </c>
      <c r="E11" s="13"/>
      <c r="F11" s="14" t="n">
        <f aca="false">IF(AND(D11="",E11=""),"",SUM($E$11:E11))</f>
        <v>0</v>
      </c>
      <c r="G11" s="35" t="n">
        <f aca="false">IF(F11="","",$B$6-F11)</f>
        <v>180</v>
      </c>
      <c r="H11" s="46" t="str">
        <f aca="false">IF(D11="","",IF(D11&gt;$B$7,"Više od 50 h tjedno",IF(F11&gt;$B$6,"Iznad godišnjeg limita","")))</f>
        <v/>
      </c>
      <c r="I11" s="10"/>
      <c r="J11" s="17" t="s">
        <v>154</v>
      </c>
    </row>
    <row r="12" customFormat="false" ht="15" hidden="false" customHeight="false" outlineLevel="0" collapsed="false">
      <c r="A12" s="11" t="n">
        <f aca="false">ROW()-10</f>
        <v>2</v>
      </c>
      <c r="B12" s="45" t="n">
        <f aca="false">B11+7</f>
        <v>46027</v>
      </c>
      <c r="C12" s="45" t="n">
        <f aca="false">B12+6</f>
        <v>46033</v>
      </c>
      <c r="D12" s="13" t="n">
        <v>32</v>
      </c>
      <c r="E12" s="13"/>
      <c r="F12" s="14" t="n">
        <f aca="false">IF(AND(D12="",E12=""),"",SUM($E$11:E12))</f>
        <v>0</v>
      </c>
      <c r="G12" s="35" t="n">
        <f aca="false">IF(F12="","",$B$6-F12)</f>
        <v>180</v>
      </c>
      <c r="H12" s="46" t="str">
        <f aca="false">IF(D12="","",IF(D12&gt;$B$7,"Više od 50 h tjedno",IF(F12&gt;$B$6,"Iznad godišnjeg limita","")))</f>
        <v/>
      </c>
      <c r="I12" s="10"/>
      <c r="J12" s="17" t="s">
        <v>155</v>
      </c>
    </row>
    <row r="13" customFormat="false" ht="15" hidden="false" customHeight="false" outlineLevel="0" collapsed="false">
      <c r="A13" s="11" t="n">
        <f aca="false">ROW()-10</f>
        <v>3</v>
      </c>
      <c r="B13" s="45" t="n">
        <f aca="false">B12+7</f>
        <v>46034</v>
      </c>
      <c r="C13" s="45" t="n">
        <f aca="false">B13+6</f>
        <v>46040</v>
      </c>
      <c r="D13" s="13" t="n">
        <v>40</v>
      </c>
      <c r="E13" s="13"/>
      <c r="F13" s="14" t="n">
        <f aca="false">IF(AND(D13="",E13=""),"",SUM($E$11:E13))</f>
        <v>0</v>
      </c>
      <c r="G13" s="35" t="n">
        <f aca="false">IF(F13="","",$B$6-F13)</f>
        <v>180</v>
      </c>
      <c r="H13" s="46" t="str">
        <f aca="false">IF(D13="","",IF(D13&gt;$B$7,"Više od 50 h tjedno",IF(F13&gt;$B$6,"Iznad godišnjeg limita","")))</f>
        <v/>
      </c>
      <c r="I13" s="10"/>
      <c r="J13" s="17"/>
    </row>
    <row r="14" customFormat="false" ht="15" hidden="false" customHeight="false" outlineLevel="0" collapsed="false">
      <c r="A14" s="11" t="n">
        <f aca="false">ROW()-10</f>
        <v>4</v>
      </c>
      <c r="B14" s="45" t="n">
        <f aca="false">B13+7</f>
        <v>46041</v>
      </c>
      <c r="C14" s="45" t="n">
        <f aca="false">B14+6</f>
        <v>46047</v>
      </c>
      <c r="D14" s="13" t="n">
        <v>40</v>
      </c>
      <c r="E14" s="13"/>
      <c r="F14" s="14" t="n">
        <f aca="false">IF(AND(D14="",E14=""),"",SUM($E$11:E14))</f>
        <v>0</v>
      </c>
      <c r="G14" s="35" t="n">
        <f aca="false">IF(F14="","",$B$6-F14)</f>
        <v>180</v>
      </c>
      <c r="H14" s="46" t="str">
        <f aca="false">IF(D14="","",IF(D14&gt;$B$7,"Više od 50 h tjedno",IF(F14&gt;$B$6,"Iznad godišnjeg limita","")))</f>
        <v/>
      </c>
      <c r="I14" s="10"/>
      <c r="J14" s="17"/>
    </row>
    <row r="15" customFormat="false" ht="15" hidden="false" customHeight="false" outlineLevel="0" collapsed="false">
      <c r="A15" s="11" t="n">
        <f aca="false">ROW()-10</f>
        <v>5</v>
      </c>
      <c r="B15" s="45" t="n">
        <f aca="false">B14+7</f>
        <v>46048</v>
      </c>
      <c r="C15" s="45" t="n">
        <f aca="false">B15+6</f>
        <v>46054</v>
      </c>
      <c r="D15" s="13" t="n">
        <v>44</v>
      </c>
      <c r="E15" s="13" t="n">
        <v>4</v>
      </c>
      <c r="F15" s="14" t="n">
        <f aca="false">IF(AND(D15="",E15=""),"",SUM($E$11:E15))</f>
        <v>4</v>
      </c>
      <c r="G15" s="35" t="n">
        <f aca="false">IF(F15="","",$B$6-F15)</f>
        <v>176</v>
      </c>
      <c r="H15" s="46" t="str">
        <f aca="false">IF(D15="","",IF(D15&gt;$B$7,"Više od 50 h tjedno",IF(F15&gt;$B$6,"Iznad godišnjeg limita","")))</f>
        <v/>
      </c>
      <c r="I15" s="10" t="n">
        <v>46045</v>
      </c>
      <c r="J15" s="17" t="s">
        <v>156</v>
      </c>
    </row>
    <row r="16" customFormat="false" ht="15" hidden="false" customHeight="false" outlineLevel="0" collapsed="false">
      <c r="A16" s="11" t="n">
        <f aca="false">ROW()-10</f>
        <v>6</v>
      </c>
      <c r="B16" s="45" t="n">
        <f aca="false">B15+7</f>
        <v>46055</v>
      </c>
      <c r="C16" s="45" t="n">
        <f aca="false">B16+6</f>
        <v>46061</v>
      </c>
      <c r="D16" s="13" t="n">
        <v>40</v>
      </c>
      <c r="E16" s="13"/>
      <c r="F16" s="14" t="n">
        <f aca="false">IF(AND(D16="",E16=""),"",SUM($E$11:E16))</f>
        <v>4</v>
      </c>
      <c r="G16" s="35" t="n">
        <f aca="false">IF(F16="","",$B$6-F16)</f>
        <v>176</v>
      </c>
      <c r="H16" s="46" t="str">
        <f aca="false">IF(D16="","",IF(D16&gt;$B$7,"Više od 50 h tjedno",IF(F16&gt;$B$6,"Iznad godišnjeg limita","")))</f>
        <v/>
      </c>
      <c r="I16" s="10"/>
      <c r="J16" s="17"/>
    </row>
    <row r="17" customFormat="false" ht="15" hidden="false" customHeight="false" outlineLevel="0" collapsed="false">
      <c r="A17" s="11" t="n">
        <f aca="false">ROW()-10</f>
        <v>7</v>
      </c>
      <c r="B17" s="45" t="n">
        <f aca="false">B16+7</f>
        <v>46062</v>
      </c>
      <c r="C17" s="45" t="n">
        <f aca="false">B17+6</f>
        <v>46068</v>
      </c>
      <c r="D17" s="13" t="n">
        <v>40</v>
      </c>
      <c r="E17" s="13"/>
      <c r="F17" s="14" t="n">
        <f aca="false">IF(AND(D17="",E17=""),"",SUM($E$11:E17))</f>
        <v>4</v>
      </c>
      <c r="G17" s="35" t="n">
        <f aca="false">IF(F17="","",$B$6-F17)</f>
        <v>176</v>
      </c>
      <c r="H17" s="46" t="str">
        <f aca="false">IF(D17="","",IF(D17&gt;$B$7,"Više od 50 h tjedno",IF(F17&gt;$B$6,"Iznad godišnjeg limita","")))</f>
        <v/>
      </c>
      <c r="I17" s="10"/>
      <c r="J17" s="17"/>
    </row>
    <row r="18" customFormat="false" ht="15" hidden="false" customHeight="false" outlineLevel="0" collapsed="false">
      <c r="A18" s="11" t="n">
        <f aca="false">ROW()-10</f>
        <v>8</v>
      </c>
      <c r="B18" s="45" t="n">
        <f aca="false">B17+7</f>
        <v>46069</v>
      </c>
      <c r="C18" s="45" t="n">
        <f aca="false">B18+6</f>
        <v>46075</v>
      </c>
      <c r="D18" s="13" t="n">
        <v>40</v>
      </c>
      <c r="E18" s="13"/>
      <c r="F18" s="14" t="n">
        <f aca="false">IF(AND(D18="",E18=""),"",SUM($E$11:E18))</f>
        <v>4</v>
      </c>
      <c r="G18" s="35" t="n">
        <f aca="false">IF(F18="","",$B$6-F18)</f>
        <v>176</v>
      </c>
      <c r="H18" s="46" t="str">
        <f aca="false">IF(D18="","",IF(D18&gt;$B$7,"Više od 50 h tjedno",IF(F18&gt;$B$6,"Iznad godišnjeg limita","")))</f>
        <v/>
      </c>
      <c r="I18" s="10"/>
      <c r="J18" s="17"/>
    </row>
    <row r="19" customFormat="false" ht="15" hidden="false" customHeight="false" outlineLevel="0" collapsed="false">
      <c r="A19" s="11" t="n">
        <f aca="false">ROW()-10</f>
        <v>9</v>
      </c>
      <c r="B19" s="45" t="n">
        <f aca="false">B18+7</f>
        <v>46076</v>
      </c>
      <c r="C19" s="45" t="n">
        <f aca="false">B19+6</f>
        <v>46082</v>
      </c>
      <c r="D19" s="13" t="n">
        <v>46</v>
      </c>
      <c r="E19" s="13" t="n">
        <v>6</v>
      </c>
      <c r="F19" s="14" t="n">
        <f aca="false">IF(AND(D19="",E19=""),"",SUM($E$11:E19))</f>
        <v>10</v>
      </c>
      <c r="G19" s="35" t="n">
        <f aca="false">IF(F19="","",$B$6-F19)</f>
        <v>170</v>
      </c>
      <c r="H19" s="46" t="str">
        <f aca="false">IF(D19="","",IF(D19&gt;$B$7,"Više od 50 h tjedno",IF(F19&gt;$B$6,"Iznad godišnjeg limita","")))</f>
        <v/>
      </c>
      <c r="I19" s="10" t="n">
        <v>46073</v>
      </c>
      <c r="J19" s="17" t="s">
        <v>156</v>
      </c>
    </row>
    <row r="20" customFormat="false" ht="15" hidden="false" customHeight="false" outlineLevel="0" collapsed="false">
      <c r="A20" s="11" t="n">
        <f aca="false">ROW()-10</f>
        <v>10</v>
      </c>
      <c r="B20" s="45" t="n">
        <f aca="false">B19+7</f>
        <v>46083</v>
      </c>
      <c r="C20" s="45" t="n">
        <f aca="false">B20+6</f>
        <v>46089</v>
      </c>
      <c r="D20" s="13" t="n">
        <v>40</v>
      </c>
      <c r="E20" s="13"/>
      <c r="F20" s="14" t="n">
        <f aca="false">IF(AND(D20="",E20=""),"",SUM($E$11:E20))</f>
        <v>10</v>
      </c>
      <c r="G20" s="35" t="n">
        <f aca="false">IF(F20="","",$B$6-F20)</f>
        <v>170</v>
      </c>
      <c r="H20" s="46" t="str">
        <f aca="false">IF(D20="","",IF(D20&gt;$B$7,"Više od 50 h tjedno",IF(F20&gt;$B$6,"Iznad godišnjeg limita","")))</f>
        <v/>
      </c>
      <c r="I20" s="10"/>
      <c r="J20" s="17"/>
    </row>
    <row r="21" customFormat="false" ht="15" hidden="false" customHeight="false" outlineLevel="0" collapsed="false">
      <c r="A21" s="11" t="n">
        <f aca="false">ROW()-10</f>
        <v>11</v>
      </c>
      <c r="B21" s="45" t="n">
        <f aca="false">B20+7</f>
        <v>46090</v>
      </c>
      <c r="C21" s="45" t="n">
        <f aca="false">B21+6</f>
        <v>46096</v>
      </c>
      <c r="D21" s="13" t="n">
        <v>40</v>
      </c>
      <c r="E21" s="13"/>
      <c r="F21" s="14" t="n">
        <f aca="false">IF(AND(D21="",E21=""),"",SUM($E$11:E21))</f>
        <v>10</v>
      </c>
      <c r="G21" s="35" t="n">
        <f aca="false">IF(F21="","",$B$6-F21)</f>
        <v>170</v>
      </c>
      <c r="H21" s="46" t="str">
        <f aca="false">IF(D21="","",IF(D21&gt;$B$7,"Više od 50 h tjedno",IF(F21&gt;$B$6,"Iznad godišnjeg limita","")))</f>
        <v/>
      </c>
      <c r="I21" s="10"/>
      <c r="J21" s="17"/>
    </row>
    <row r="22" customFormat="false" ht="15" hidden="false" customHeight="false" outlineLevel="0" collapsed="false">
      <c r="A22" s="11" t="n">
        <f aca="false">ROW()-10</f>
        <v>12</v>
      </c>
      <c r="B22" s="45" t="n">
        <f aca="false">B21+7</f>
        <v>46097</v>
      </c>
      <c r="C22" s="45" t="n">
        <f aca="false">B22+6</f>
        <v>46103</v>
      </c>
      <c r="D22" s="13" t="n">
        <v>43</v>
      </c>
      <c r="E22" s="13" t="n">
        <v>3</v>
      </c>
      <c r="F22" s="14" t="n">
        <f aca="false">IF(AND(D22="",E22=""),"",SUM($E$11:E22))</f>
        <v>13</v>
      </c>
      <c r="G22" s="35" t="n">
        <f aca="false">IF(F22="","",$B$6-F22)</f>
        <v>167</v>
      </c>
      <c r="H22" s="46" t="str">
        <f aca="false">IF(D22="","",IF(D22&gt;$B$7,"Više od 50 h tjedno",IF(F22&gt;$B$6,"Iznad godišnjeg limita","")))</f>
        <v/>
      </c>
      <c r="I22" s="10" t="n">
        <v>46094</v>
      </c>
      <c r="J22" s="17" t="s">
        <v>156</v>
      </c>
    </row>
    <row r="23" customFormat="false" ht="15" hidden="false" customHeight="false" outlineLevel="0" collapsed="false">
      <c r="A23" s="11" t="n">
        <f aca="false">ROW()-10</f>
        <v>13</v>
      </c>
      <c r="B23" s="45" t="n">
        <f aca="false">B22+7</f>
        <v>46104</v>
      </c>
      <c r="C23" s="45" t="n">
        <f aca="false">B23+6</f>
        <v>46110</v>
      </c>
      <c r="D23" s="13" t="n">
        <v>40</v>
      </c>
      <c r="E23" s="13"/>
      <c r="F23" s="14" t="n">
        <f aca="false">IF(AND(D23="",E23=""),"",SUM($E$11:E23))</f>
        <v>13</v>
      </c>
      <c r="G23" s="35" t="n">
        <f aca="false">IF(F23="","",$B$6-F23)</f>
        <v>167</v>
      </c>
      <c r="H23" s="46" t="str">
        <f aca="false">IF(D23="","",IF(D23&gt;$B$7,"Više od 50 h tjedno",IF(F23&gt;$B$6,"Iznad godišnjeg limita","")))</f>
        <v/>
      </c>
      <c r="I23" s="10"/>
      <c r="J23" s="17"/>
    </row>
    <row r="24" customFormat="false" ht="15" hidden="false" customHeight="false" outlineLevel="0" collapsed="false">
      <c r="A24" s="11" t="n">
        <f aca="false">ROW()-10</f>
        <v>14</v>
      </c>
      <c r="B24" s="45" t="n">
        <f aca="false">B23+7</f>
        <v>46111</v>
      </c>
      <c r="C24" s="45" t="n">
        <f aca="false">B24+6</f>
        <v>46117</v>
      </c>
      <c r="D24" s="13" t="n">
        <v>40</v>
      </c>
      <c r="E24" s="13"/>
      <c r="F24" s="14" t="n">
        <f aca="false">IF(AND(D24="",E24=""),"",SUM($E$11:E24))</f>
        <v>13</v>
      </c>
      <c r="G24" s="35" t="n">
        <f aca="false">IF(F24="","",$B$6-F24)</f>
        <v>167</v>
      </c>
      <c r="H24" s="46" t="str">
        <f aca="false">IF(D24="","",IF(D24&gt;$B$7,"Više od 50 h tjedno",IF(F24&gt;$B$6,"Iznad godišnjeg limita","")))</f>
        <v/>
      </c>
      <c r="I24" s="10"/>
      <c r="J24" s="17"/>
    </row>
    <row r="25" customFormat="false" ht="15" hidden="false" customHeight="false" outlineLevel="0" collapsed="false">
      <c r="A25" s="11" t="n">
        <f aca="false">ROW()-10</f>
        <v>15</v>
      </c>
      <c r="B25" s="45" t="n">
        <f aca="false">B24+7</f>
        <v>46118</v>
      </c>
      <c r="C25" s="45" t="n">
        <f aca="false">B25+6</f>
        <v>46124</v>
      </c>
      <c r="D25" s="13" t="n">
        <v>32</v>
      </c>
      <c r="E25" s="13"/>
      <c r="F25" s="14" t="n">
        <f aca="false">IF(AND(D25="",E25=""),"",SUM($E$11:E25))</f>
        <v>13</v>
      </c>
      <c r="G25" s="35" t="n">
        <f aca="false">IF(F25="","",$B$6-F25)</f>
        <v>167</v>
      </c>
      <c r="H25" s="46" t="str">
        <f aca="false">IF(D25="","",IF(D25&gt;$B$7,"Više od 50 h tjedno",IF(F25&gt;$B$6,"Iznad godišnjeg limita","")))</f>
        <v/>
      </c>
      <c r="I25" s="10"/>
      <c r="J25" s="17" t="s">
        <v>155</v>
      </c>
    </row>
    <row r="26" customFormat="false" ht="15" hidden="false" customHeight="false" outlineLevel="0" collapsed="false">
      <c r="A26" s="11" t="n">
        <f aca="false">ROW()-10</f>
        <v>16</v>
      </c>
      <c r="B26" s="45" t="n">
        <f aca="false">B25+7</f>
        <v>46125</v>
      </c>
      <c r="C26" s="45" t="n">
        <f aca="false">B26+6</f>
        <v>46131</v>
      </c>
      <c r="D26" s="13" t="n">
        <v>40</v>
      </c>
      <c r="E26" s="13"/>
      <c r="F26" s="14" t="n">
        <f aca="false">IF(AND(D26="",E26=""),"",SUM($E$11:E26))</f>
        <v>13</v>
      </c>
      <c r="G26" s="35" t="n">
        <f aca="false">IF(F26="","",$B$6-F26)</f>
        <v>167</v>
      </c>
      <c r="H26" s="46" t="str">
        <f aca="false">IF(D26="","",IF(D26&gt;$B$7,"Više od 50 h tjedno",IF(F26&gt;$B$6,"Iznad godišnjeg limita","")))</f>
        <v/>
      </c>
      <c r="I26" s="10"/>
      <c r="J26" s="17"/>
    </row>
    <row r="27" customFormat="false" ht="15" hidden="false" customHeight="false" outlineLevel="0" collapsed="false">
      <c r="A27" s="11" t="n">
        <f aca="false">ROW()-10</f>
        <v>17</v>
      </c>
      <c r="B27" s="45" t="n">
        <f aca="false">B26+7</f>
        <v>46132</v>
      </c>
      <c r="C27" s="45" t="n">
        <f aca="false">B27+6</f>
        <v>46138</v>
      </c>
      <c r="D27" s="13" t="n">
        <v>40</v>
      </c>
      <c r="E27" s="13"/>
      <c r="F27" s="14" t="n">
        <f aca="false">IF(AND(D27="",E27=""),"",SUM($E$11:E27))</f>
        <v>13</v>
      </c>
      <c r="G27" s="35" t="n">
        <f aca="false">IF(F27="","",$B$6-F27)</f>
        <v>167</v>
      </c>
      <c r="H27" s="46" t="str">
        <f aca="false">IF(D27="","",IF(D27&gt;$B$7,"Više od 50 h tjedno",IF(F27&gt;$B$6,"Iznad godišnjeg limita","")))</f>
        <v/>
      </c>
      <c r="I27" s="10"/>
      <c r="J27" s="17"/>
    </row>
    <row r="28" customFormat="false" ht="15" hidden="false" customHeight="false" outlineLevel="0" collapsed="false">
      <c r="A28" s="11" t="n">
        <f aca="false">ROW()-10</f>
        <v>18</v>
      </c>
      <c r="B28" s="45" t="n">
        <f aca="false">B27+7</f>
        <v>46139</v>
      </c>
      <c r="C28" s="45" t="n">
        <f aca="false">B28+6</f>
        <v>46145</v>
      </c>
      <c r="D28" s="13" t="n">
        <v>32</v>
      </c>
      <c r="E28" s="13"/>
      <c r="F28" s="14" t="n">
        <f aca="false">IF(AND(D28="",E28=""),"",SUM($E$11:E28))</f>
        <v>13</v>
      </c>
      <c r="G28" s="35" t="n">
        <f aca="false">IF(F28="","",$B$6-F28)</f>
        <v>167</v>
      </c>
      <c r="H28" s="46" t="str">
        <f aca="false">IF(D28="","",IF(D28&gt;$B$7,"Više od 50 h tjedno",IF(F28&gt;$B$6,"Iznad godišnjeg limita","")))</f>
        <v/>
      </c>
      <c r="I28" s="10"/>
      <c r="J28" s="17" t="s">
        <v>155</v>
      </c>
    </row>
    <row r="29" customFormat="false" ht="15" hidden="false" customHeight="false" outlineLevel="0" collapsed="false">
      <c r="A29" s="11" t="n">
        <f aca="false">ROW()-10</f>
        <v>19</v>
      </c>
      <c r="B29" s="45" t="n">
        <f aca="false">B28+7</f>
        <v>46146</v>
      </c>
      <c r="C29" s="45" t="n">
        <f aca="false">B29+6</f>
        <v>46152</v>
      </c>
      <c r="D29" s="13" t="n">
        <v>40</v>
      </c>
      <c r="E29" s="13"/>
      <c r="F29" s="14" t="n">
        <f aca="false">IF(AND(D29="",E29=""),"",SUM($E$11:E29))</f>
        <v>13</v>
      </c>
      <c r="G29" s="35" t="n">
        <f aca="false">IF(F29="","",$B$6-F29)</f>
        <v>167</v>
      </c>
      <c r="H29" s="46" t="str">
        <f aca="false">IF(D29="","",IF(D29&gt;$B$7,"Više od 50 h tjedno",IF(F29&gt;$B$6,"Iznad godišnjeg limita","")))</f>
        <v/>
      </c>
      <c r="I29" s="10"/>
      <c r="J29" s="17"/>
    </row>
    <row r="30" customFormat="false" ht="15" hidden="false" customHeight="false" outlineLevel="0" collapsed="false">
      <c r="A30" s="11" t="n">
        <f aca="false">ROW()-10</f>
        <v>20</v>
      </c>
      <c r="B30" s="45" t="n">
        <f aca="false">B29+7</f>
        <v>46153</v>
      </c>
      <c r="C30" s="45" t="n">
        <f aca="false">B30+6</f>
        <v>46159</v>
      </c>
      <c r="D30" s="13" t="n">
        <v>45</v>
      </c>
      <c r="E30" s="13" t="n">
        <v>5</v>
      </c>
      <c r="F30" s="14" t="n">
        <f aca="false">IF(AND(D30="",E30=""),"",SUM($E$11:E30))</f>
        <v>18</v>
      </c>
      <c r="G30" s="35" t="n">
        <f aca="false">IF(F30="","",$B$6-F30)</f>
        <v>162</v>
      </c>
      <c r="H30" s="46" t="str">
        <f aca="false">IF(D30="","",IF(D30&gt;$B$7,"Više od 50 h tjedno",IF(F30&gt;$B$6,"Iznad godišnjeg limita","")))</f>
        <v/>
      </c>
      <c r="I30" s="10" t="n">
        <v>46150</v>
      </c>
      <c r="J30" s="17" t="s">
        <v>156</v>
      </c>
    </row>
    <row r="31" customFormat="false" ht="15" hidden="false" customHeight="false" outlineLevel="0" collapsed="false">
      <c r="A31" s="11" t="n">
        <f aca="false">ROW()-10</f>
        <v>21</v>
      </c>
      <c r="B31" s="45" t="n">
        <f aca="false">B30+7</f>
        <v>46160</v>
      </c>
      <c r="C31" s="45" t="n">
        <f aca="false">B31+6</f>
        <v>46166</v>
      </c>
      <c r="D31" s="13" t="n">
        <v>40</v>
      </c>
      <c r="E31" s="13"/>
      <c r="F31" s="14" t="n">
        <f aca="false">IF(AND(D31="",E31=""),"",SUM($E$11:E31))</f>
        <v>18</v>
      </c>
      <c r="G31" s="35" t="n">
        <f aca="false">IF(F31="","",$B$6-F31)</f>
        <v>162</v>
      </c>
      <c r="H31" s="46" t="str">
        <f aca="false">IF(D31="","",IF(D31&gt;$B$7,"Više od 50 h tjedno",IF(F31&gt;$B$6,"Iznad godišnjeg limita","")))</f>
        <v/>
      </c>
      <c r="I31" s="10"/>
      <c r="J31" s="17"/>
    </row>
    <row r="32" customFormat="false" ht="15" hidden="false" customHeight="false" outlineLevel="0" collapsed="false">
      <c r="A32" s="11" t="n">
        <f aca="false">ROW()-10</f>
        <v>22</v>
      </c>
      <c r="B32" s="45" t="n">
        <f aca="false">B31+7</f>
        <v>46167</v>
      </c>
      <c r="C32" s="45" t="n">
        <f aca="false">B32+6</f>
        <v>46173</v>
      </c>
      <c r="D32" s="13" t="n">
        <v>40</v>
      </c>
      <c r="E32" s="13"/>
      <c r="F32" s="14" t="n">
        <f aca="false">IF(AND(D32="",E32=""),"",SUM($E$11:E32))</f>
        <v>18</v>
      </c>
      <c r="G32" s="35" t="n">
        <f aca="false">IF(F32="","",$B$6-F32)</f>
        <v>162</v>
      </c>
      <c r="H32" s="46" t="str">
        <f aca="false">IF(D32="","",IF(D32&gt;$B$7,"Više od 50 h tjedno",IF(F32&gt;$B$6,"Iznad godišnjeg limita","")))</f>
        <v/>
      </c>
      <c r="I32" s="10"/>
      <c r="J32" s="17"/>
    </row>
    <row r="33" customFormat="false" ht="15" hidden="false" customHeight="false" outlineLevel="0" collapsed="false">
      <c r="A33" s="11" t="n">
        <f aca="false">ROW()-10</f>
        <v>23</v>
      </c>
      <c r="B33" s="45" t="n">
        <f aca="false">B32+7</f>
        <v>46174</v>
      </c>
      <c r="C33" s="45" t="n">
        <f aca="false">B33+6</f>
        <v>46180</v>
      </c>
      <c r="D33" s="13" t="n">
        <v>32</v>
      </c>
      <c r="E33" s="13"/>
      <c r="F33" s="14" t="n">
        <f aca="false">IF(AND(D33="",E33=""),"",SUM($E$11:E33))</f>
        <v>18</v>
      </c>
      <c r="G33" s="35" t="n">
        <f aca="false">IF(F33="","",$B$6-F33)</f>
        <v>162</v>
      </c>
      <c r="H33" s="46" t="str">
        <f aca="false">IF(D33="","",IF(D33&gt;$B$7,"Više od 50 h tjedno",IF(F33&gt;$B$6,"Iznad godišnjeg limita","")))</f>
        <v/>
      </c>
      <c r="I33" s="10"/>
      <c r="J33" s="17" t="s">
        <v>155</v>
      </c>
    </row>
    <row r="34" customFormat="false" ht="15" hidden="false" customHeight="false" outlineLevel="0" collapsed="false">
      <c r="A34" s="11" t="n">
        <f aca="false">ROW()-10</f>
        <v>24</v>
      </c>
      <c r="B34" s="45" t="n">
        <f aca="false">B33+7</f>
        <v>46181</v>
      </c>
      <c r="C34" s="45" t="n">
        <f aca="false">B34+6</f>
        <v>46187</v>
      </c>
      <c r="D34" s="13" t="n">
        <v>40</v>
      </c>
      <c r="E34" s="13"/>
      <c r="F34" s="14" t="n">
        <f aca="false">IF(AND(D34="",E34=""),"",SUM($E$11:E34))</f>
        <v>18</v>
      </c>
      <c r="G34" s="35" t="n">
        <f aca="false">IF(F34="","",$B$6-F34)</f>
        <v>162</v>
      </c>
      <c r="H34" s="46" t="str">
        <f aca="false">IF(D34="","",IF(D34&gt;$B$7,"Više od 50 h tjedno",IF(F34&gt;$B$6,"Iznad godišnjeg limita","")))</f>
        <v/>
      </c>
      <c r="I34" s="10"/>
      <c r="J34" s="17"/>
    </row>
    <row r="35" customFormat="false" ht="15" hidden="false" customHeight="false" outlineLevel="0" collapsed="false">
      <c r="A35" s="11" t="n">
        <f aca="false">ROW()-10</f>
        <v>25</v>
      </c>
      <c r="B35" s="45" t="n">
        <f aca="false">B34+7</f>
        <v>46188</v>
      </c>
      <c r="C35" s="45" t="n">
        <f aca="false">B35+6</f>
        <v>46194</v>
      </c>
      <c r="D35" s="13" t="n">
        <v>40</v>
      </c>
      <c r="E35" s="13"/>
      <c r="F35" s="14" t="n">
        <f aca="false">IF(AND(D35="",E35=""),"",SUM($E$11:E35))</f>
        <v>18</v>
      </c>
      <c r="G35" s="35" t="n">
        <f aca="false">IF(F35="","",$B$6-F35)</f>
        <v>162</v>
      </c>
      <c r="H35" s="46" t="str">
        <f aca="false">IF(D35="","",IF(D35&gt;$B$7,"Više od 50 h tjedno",IF(F35&gt;$B$6,"Iznad godišnjeg limita","")))</f>
        <v/>
      </c>
      <c r="I35" s="10"/>
      <c r="J35" s="17"/>
    </row>
    <row r="36" customFormat="false" ht="15" hidden="false" customHeight="false" outlineLevel="0" collapsed="false">
      <c r="A36" s="11" t="n">
        <f aca="false">ROW()-10</f>
        <v>26</v>
      </c>
      <c r="B36" s="45" t="n">
        <f aca="false">B35+7</f>
        <v>46195</v>
      </c>
      <c r="C36" s="45" t="n">
        <f aca="false">B36+6</f>
        <v>46201</v>
      </c>
      <c r="D36" s="13" t="n">
        <v>32</v>
      </c>
      <c r="E36" s="13"/>
      <c r="F36" s="14" t="n">
        <f aca="false">IF(AND(D36="",E36=""),"",SUM($E$11:E36))</f>
        <v>18</v>
      </c>
      <c r="G36" s="35" t="n">
        <f aca="false">IF(F36="","",$B$6-F36)</f>
        <v>162</v>
      </c>
      <c r="H36" s="46" t="str">
        <f aca="false">IF(D36="","",IF(D36&gt;$B$7,"Više od 50 h tjedno",IF(F36&gt;$B$6,"Iznad godišnjeg limita","")))</f>
        <v/>
      </c>
      <c r="I36" s="10"/>
      <c r="J36" s="17" t="s">
        <v>155</v>
      </c>
    </row>
    <row r="37" customFormat="false" ht="15" hidden="false" customHeight="false" outlineLevel="0" collapsed="false">
      <c r="A37" s="11" t="n">
        <f aca="false">ROW()-10</f>
        <v>27</v>
      </c>
      <c r="B37" s="45" t="n">
        <f aca="false">B36+7</f>
        <v>46202</v>
      </c>
      <c r="C37" s="45" t="n">
        <f aca="false">B37+6</f>
        <v>46208</v>
      </c>
      <c r="D37" s="13" t="n">
        <v>52</v>
      </c>
      <c r="E37" s="13" t="n">
        <v>12</v>
      </c>
      <c r="F37" s="14" t="n">
        <f aca="false">IF(AND(D37="",E37=""),"",SUM($E$11:E37))</f>
        <v>30</v>
      </c>
      <c r="G37" s="35" t="n">
        <f aca="false">IF(F37="","",$B$6-F37)</f>
        <v>150</v>
      </c>
      <c r="H37" s="46" t="str">
        <f aca="false">IF(D37="","",IF(D37&gt;$B$7,"Više od 50 h tjedno",IF(F37&gt;$B$6,"Iznad godišnjeg limita","")))</f>
        <v>Više od 50 h tjedno</v>
      </c>
      <c r="I37" s="10" t="n">
        <v>46199</v>
      </c>
      <c r="J37" s="17" t="s">
        <v>157</v>
      </c>
    </row>
    <row r="38" customFormat="false" ht="15" hidden="false" customHeight="false" outlineLevel="0" collapsed="false">
      <c r="A38" s="11" t="n">
        <f aca="false">ROW()-10</f>
        <v>28</v>
      </c>
      <c r="B38" s="45" t="n">
        <f aca="false">B37+7</f>
        <v>46209</v>
      </c>
      <c r="C38" s="45" t="n">
        <f aca="false">B38+6</f>
        <v>46215</v>
      </c>
      <c r="D38" s="13" t="n">
        <v>40</v>
      </c>
      <c r="E38" s="13"/>
      <c r="F38" s="14" t="n">
        <f aca="false">IF(AND(D38="",E38=""),"",SUM($E$11:E38))</f>
        <v>30</v>
      </c>
      <c r="G38" s="35" t="n">
        <f aca="false">IF(F38="","",$B$6-F38)</f>
        <v>150</v>
      </c>
      <c r="H38" s="46" t="str">
        <f aca="false">IF(D38="","",IF(D38&gt;$B$7,"Više od 50 h tjedno",IF(F38&gt;$B$6,"Iznad godišnjeg limita","")))</f>
        <v/>
      </c>
      <c r="I38" s="10"/>
      <c r="J38" s="17"/>
    </row>
    <row r="39" customFormat="false" ht="15" hidden="false" customHeight="false" outlineLevel="0" collapsed="false">
      <c r="A39" s="11" t="n">
        <f aca="false">ROW()-10</f>
        <v>29</v>
      </c>
      <c r="B39" s="45" t="n">
        <f aca="false">B38+7</f>
        <v>46216</v>
      </c>
      <c r="C39" s="45" t="n">
        <f aca="false">B39+6</f>
        <v>46222</v>
      </c>
      <c r="D39" s="13" t="n">
        <v>40</v>
      </c>
      <c r="E39" s="13"/>
      <c r="F39" s="14" t="n">
        <f aca="false">IF(AND(D39="",E39=""),"",SUM($E$11:E39))</f>
        <v>30</v>
      </c>
      <c r="G39" s="35" t="n">
        <f aca="false">IF(F39="","",$B$6-F39)</f>
        <v>150</v>
      </c>
      <c r="H39" s="46" t="str">
        <f aca="false">IF(D39="","",IF(D39&gt;$B$7,"Više od 50 h tjedno",IF(F39&gt;$B$6,"Iznad godišnjeg limita","")))</f>
        <v/>
      </c>
      <c r="I39" s="10"/>
      <c r="J39" s="17"/>
    </row>
    <row r="40" customFormat="false" ht="15" hidden="false" customHeight="false" outlineLevel="0" collapsed="false">
      <c r="A40" s="11" t="n">
        <f aca="false">ROW()-10</f>
        <v>30</v>
      </c>
      <c r="B40" s="45" t="n">
        <f aca="false">B39+7</f>
        <v>46223</v>
      </c>
      <c r="C40" s="45" t="n">
        <f aca="false">B40+6</f>
        <v>46229</v>
      </c>
      <c r="D40" s="13" t="n">
        <v>40</v>
      </c>
      <c r="E40" s="13"/>
      <c r="F40" s="14" t="n">
        <f aca="false">IF(AND(D40="",E40=""),"",SUM($E$11:E40))</f>
        <v>30</v>
      </c>
      <c r="G40" s="35" t="n">
        <f aca="false">IF(F40="","",$B$6-F40)</f>
        <v>150</v>
      </c>
      <c r="H40" s="46" t="str">
        <f aca="false">IF(D40="","",IF(D40&gt;$B$7,"Više od 50 h tjedno",IF(F40&gt;$B$6,"Iznad godišnjeg limita","")))</f>
        <v/>
      </c>
      <c r="I40" s="10"/>
      <c r="J40" s="17"/>
    </row>
    <row r="41" customFormat="false" ht="15" hidden="false" customHeight="false" outlineLevel="0" collapsed="false">
      <c r="A41" s="11" t="n">
        <f aca="false">ROW()-10</f>
        <v>31</v>
      </c>
      <c r="B41" s="45" t="n">
        <f aca="false">B40+7</f>
        <v>46230</v>
      </c>
      <c r="C41" s="45" t="n">
        <f aca="false">B41+6</f>
        <v>46236</v>
      </c>
      <c r="D41" s="13" t="n">
        <v>40</v>
      </c>
      <c r="E41" s="13"/>
      <c r="F41" s="14" t="n">
        <f aca="false">IF(AND(D41="",E41=""),"",SUM($E$11:E41))</f>
        <v>30</v>
      </c>
      <c r="G41" s="35" t="n">
        <f aca="false">IF(F41="","",$B$6-F41)</f>
        <v>150</v>
      </c>
      <c r="H41" s="46" t="str">
        <f aca="false">IF(D41="","",IF(D41&gt;$B$7,"Više od 50 h tjedno",IF(F41&gt;$B$6,"Iznad godišnjeg limita","")))</f>
        <v/>
      </c>
      <c r="I41" s="10"/>
      <c r="J41" s="17"/>
    </row>
    <row r="42" customFormat="false" ht="15" hidden="false" customHeight="false" outlineLevel="0" collapsed="false">
      <c r="A42" s="11" t="n">
        <f aca="false">ROW()-10</f>
        <v>32</v>
      </c>
      <c r="B42" s="45" t="n">
        <f aca="false">B41+7</f>
        <v>46237</v>
      </c>
      <c r="C42" s="45" t="n">
        <f aca="false">B42+6</f>
        <v>46243</v>
      </c>
      <c r="D42" s="13" t="n">
        <v>32</v>
      </c>
      <c r="E42" s="13"/>
      <c r="F42" s="14" t="n">
        <f aca="false">IF(AND(D42="",E42=""),"",SUM($E$11:E42))</f>
        <v>30</v>
      </c>
      <c r="G42" s="35" t="n">
        <f aca="false">IF(F42="","",$B$6-F42)</f>
        <v>150</v>
      </c>
      <c r="H42" s="46" t="str">
        <f aca="false">IF(D42="","",IF(D42&gt;$B$7,"Više od 50 h tjedno",IF(F42&gt;$B$6,"Iznad godišnjeg limita","")))</f>
        <v/>
      </c>
      <c r="I42" s="10"/>
      <c r="J42" s="17" t="s">
        <v>155</v>
      </c>
    </row>
    <row r="43" customFormat="false" ht="15" hidden="false" customHeight="false" outlineLevel="0" collapsed="false">
      <c r="A43" s="11" t="n">
        <f aca="false">ROW()-10</f>
        <v>33</v>
      </c>
      <c r="B43" s="45" t="n">
        <f aca="false">B42+7</f>
        <v>46244</v>
      </c>
      <c r="C43" s="45" t="n">
        <f aca="false">B43+6</f>
        <v>46250</v>
      </c>
      <c r="D43" s="13" t="n">
        <v>0</v>
      </c>
      <c r="E43" s="13"/>
      <c r="F43" s="14" t="n">
        <f aca="false">IF(AND(D43="",E43=""),"",SUM($E$11:E43))</f>
        <v>30</v>
      </c>
      <c r="G43" s="35" t="n">
        <f aca="false">IF(F43="","",$B$6-F43)</f>
        <v>150</v>
      </c>
      <c r="H43" s="46" t="str">
        <f aca="false">IF(D43="","",IF(D43&gt;$B$7,"Više od 50 h tjedno",IF(F43&gt;$B$6,"Iznad godišnjeg limita","")))</f>
        <v/>
      </c>
      <c r="I43" s="10"/>
      <c r="J43" s="17" t="s">
        <v>63</v>
      </c>
    </row>
    <row r="44" customFormat="false" ht="15" hidden="false" customHeight="false" outlineLevel="0" collapsed="false">
      <c r="A44" s="11" t="n">
        <f aca="false">ROW()-10</f>
        <v>34</v>
      </c>
      <c r="B44" s="45" t="n">
        <f aca="false">B43+7</f>
        <v>46251</v>
      </c>
      <c r="C44" s="45" t="n">
        <f aca="false">B44+6</f>
        <v>46257</v>
      </c>
      <c r="D44" s="13" t="n">
        <v>0</v>
      </c>
      <c r="E44" s="13"/>
      <c r="F44" s="14" t="n">
        <f aca="false">IF(AND(D44="",E44=""),"",SUM($E$11:E44))</f>
        <v>30</v>
      </c>
      <c r="G44" s="35" t="n">
        <f aca="false">IF(F44="","",$B$6-F44)</f>
        <v>150</v>
      </c>
      <c r="H44" s="46" t="str">
        <f aca="false">IF(D44="","",IF(D44&gt;$B$7,"Više od 50 h tjedno",IF(F44&gt;$B$6,"Iznad godišnjeg limita","")))</f>
        <v/>
      </c>
      <c r="I44" s="10"/>
      <c r="J44" s="17" t="s">
        <v>63</v>
      </c>
    </row>
    <row r="45" customFormat="false" ht="15" hidden="false" customHeight="false" outlineLevel="0" collapsed="false">
      <c r="A45" s="11" t="n">
        <f aca="false">ROW()-10</f>
        <v>35</v>
      </c>
      <c r="B45" s="45" t="n">
        <f aca="false">B44+7</f>
        <v>46258</v>
      </c>
      <c r="C45" s="45" t="n">
        <f aca="false">B45+6</f>
        <v>46264</v>
      </c>
      <c r="D45" s="13" t="n">
        <v>40</v>
      </c>
      <c r="E45" s="13"/>
      <c r="F45" s="14" t="n">
        <f aca="false">IF(AND(D45="",E45=""),"",SUM($E$11:E45))</f>
        <v>30</v>
      </c>
      <c r="G45" s="35" t="n">
        <f aca="false">IF(F45="","",$B$6-F45)</f>
        <v>150</v>
      </c>
      <c r="H45" s="46" t="str">
        <f aca="false">IF(D45="","",IF(D45&gt;$B$7,"Više od 50 h tjedno",IF(F45&gt;$B$6,"Iznad godišnjeg limita","")))</f>
        <v/>
      </c>
      <c r="I45" s="10"/>
      <c r="J45" s="17"/>
    </row>
    <row r="46" customFormat="false" ht="15" hidden="false" customHeight="false" outlineLevel="0" collapsed="false">
      <c r="A46" s="11" t="n">
        <f aca="false">ROW()-10</f>
        <v>36</v>
      </c>
      <c r="B46" s="45" t="n">
        <f aca="false">B45+7</f>
        <v>46265</v>
      </c>
      <c r="C46" s="45" t="n">
        <f aca="false">B46+6</f>
        <v>46271</v>
      </c>
      <c r="D46" s="13" t="n">
        <v>40</v>
      </c>
      <c r="E46" s="13"/>
      <c r="F46" s="14" t="n">
        <f aca="false">IF(AND(D46="",E46=""),"",SUM($E$11:E46))</f>
        <v>30</v>
      </c>
      <c r="G46" s="35" t="n">
        <f aca="false">IF(F46="","",$B$6-F46)</f>
        <v>150</v>
      </c>
      <c r="H46" s="46" t="str">
        <f aca="false">IF(D46="","",IF(D46&gt;$B$7,"Više od 50 h tjedno",IF(F46&gt;$B$6,"Iznad godišnjeg limita","")))</f>
        <v/>
      </c>
      <c r="I46" s="10"/>
      <c r="J46" s="17"/>
    </row>
    <row r="47" customFormat="false" ht="15" hidden="false" customHeight="false" outlineLevel="0" collapsed="false">
      <c r="A47" s="11" t="n">
        <f aca="false">ROW()-10</f>
        <v>37</v>
      </c>
      <c r="B47" s="45" t="n">
        <f aca="false">B46+7</f>
        <v>46272</v>
      </c>
      <c r="C47" s="45" t="n">
        <f aca="false">B47+6</f>
        <v>46278</v>
      </c>
      <c r="D47" s="13" t="n">
        <v>40</v>
      </c>
      <c r="E47" s="13"/>
      <c r="F47" s="14" t="n">
        <f aca="false">IF(AND(D47="",E47=""),"",SUM($E$11:E47))</f>
        <v>30</v>
      </c>
      <c r="G47" s="35" t="n">
        <f aca="false">IF(F47="","",$B$6-F47)</f>
        <v>150</v>
      </c>
      <c r="H47" s="46" t="str">
        <f aca="false">IF(D47="","",IF(D47&gt;$B$7,"Više od 50 h tjedno",IF(F47&gt;$B$6,"Iznad godišnjeg limita","")))</f>
        <v/>
      </c>
      <c r="I47" s="10"/>
      <c r="J47" s="17"/>
    </row>
    <row r="48" customFormat="false" ht="15" hidden="false" customHeight="false" outlineLevel="0" collapsed="false">
      <c r="A48" s="11" t="n">
        <f aca="false">ROW()-10</f>
        <v>38</v>
      </c>
      <c r="B48" s="45" t="n">
        <f aca="false">B47+7</f>
        <v>46279</v>
      </c>
      <c r="C48" s="45" t="n">
        <f aca="false">B48+6</f>
        <v>46285</v>
      </c>
      <c r="D48" s="13" t="n">
        <v>46</v>
      </c>
      <c r="E48" s="13" t="n">
        <v>6</v>
      </c>
      <c r="F48" s="14" t="n">
        <f aca="false">IF(AND(D48="",E48=""),"",SUM($E$11:E48))</f>
        <v>36</v>
      </c>
      <c r="G48" s="35" t="n">
        <f aca="false">IF(F48="","",$B$6-F48)</f>
        <v>144</v>
      </c>
      <c r="H48" s="46" t="str">
        <f aca="false">IF(D48="","",IF(D48&gt;$B$7,"Više od 50 h tjedno",IF(F48&gt;$B$6,"Iznad godišnjeg limita","")))</f>
        <v/>
      </c>
      <c r="I48" s="10" t="n">
        <v>46276</v>
      </c>
      <c r="J48" s="17" t="s">
        <v>156</v>
      </c>
    </row>
    <row r="49" customFormat="false" ht="15" hidden="false" customHeight="false" outlineLevel="0" collapsed="false">
      <c r="A49" s="11" t="n">
        <f aca="false">ROW()-10</f>
        <v>39</v>
      </c>
      <c r="B49" s="45" t="n">
        <f aca="false">B48+7</f>
        <v>46286</v>
      </c>
      <c r="C49" s="45" t="n">
        <f aca="false">B49+6</f>
        <v>46292</v>
      </c>
      <c r="D49" s="13" t="n">
        <v>40</v>
      </c>
      <c r="E49" s="13"/>
      <c r="F49" s="14" t="n">
        <f aca="false">IF(AND(D49="",E49=""),"",SUM($E$11:E49))</f>
        <v>36</v>
      </c>
      <c r="G49" s="35" t="n">
        <f aca="false">IF(F49="","",$B$6-F49)</f>
        <v>144</v>
      </c>
      <c r="H49" s="46" t="str">
        <f aca="false">IF(D49="","",IF(D49&gt;$B$7,"Više od 50 h tjedno",IF(F49&gt;$B$6,"Iznad godišnjeg limita","")))</f>
        <v/>
      </c>
      <c r="I49" s="10"/>
      <c r="J49" s="17"/>
    </row>
    <row r="50" customFormat="false" ht="15" hidden="false" customHeight="false" outlineLevel="0" collapsed="false">
      <c r="A50" s="11" t="n">
        <f aca="false">ROW()-10</f>
        <v>40</v>
      </c>
      <c r="B50" s="45" t="n">
        <f aca="false">B49+7</f>
        <v>46293</v>
      </c>
      <c r="C50" s="45" t="n">
        <f aca="false">B50+6</f>
        <v>46299</v>
      </c>
      <c r="D50" s="13" t="n">
        <v>40</v>
      </c>
      <c r="E50" s="13"/>
      <c r="F50" s="14" t="n">
        <f aca="false">IF(AND(D50="",E50=""),"",SUM($E$11:E50))</f>
        <v>36</v>
      </c>
      <c r="G50" s="35" t="n">
        <f aca="false">IF(F50="","",$B$6-F50)</f>
        <v>144</v>
      </c>
      <c r="H50" s="46" t="str">
        <f aca="false">IF(D50="","",IF(D50&gt;$B$7,"Više od 50 h tjedno",IF(F50&gt;$B$6,"Iznad godišnjeg limita","")))</f>
        <v/>
      </c>
      <c r="I50" s="10"/>
      <c r="J50" s="17"/>
    </row>
    <row r="51" customFormat="false" ht="15" hidden="false" customHeight="false" outlineLevel="0" collapsed="false">
      <c r="A51" s="11" t="n">
        <f aca="false">ROW()-10</f>
        <v>41</v>
      </c>
      <c r="B51" s="45" t="n">
        <f aca="false">B50+7</f>
        <v>46300</v>
      </c>
      <c r="C51" s="45" t="n">
        <f aca="false">B51+6</f>
        <v>46306</v>
      </c>
      <c r="D51" s="13" t="n">
        <v>44</v>
      </c>
      <c r="E51" s="13" t="n">
        <v>4</v>
      </c>
      <c r="F51" s="14" t="n">
        <f aca="false">IF(AND(D51="",E51=""),"",SUM($E$11:E51))</f>
        <v>40</v>
      </c>
      <c r="G51" s="35" t="n">
        <f aca="false">IF(F51="","",$B$6-F51)</f>
        <v>140</v>
      </c>
      <c r="H51" s="46" t="str">
        <f aca="false">IF(D51="","",IF(D51&gt;$B$7,"Više od 50 h tjedno",IF(F51&gt;$B$6,"Iznad godišnjeg limita","")))</f>
        <v/>
      </c>
      <c r="I51" s="10" t="n">
        <v>46297</v>
      </c>
      <c r="J51" s="17" t="s">
        <v>156</v>
      </c>
    </row>
    <row r="52" customFormat="false" ht="15" hidden="false" customHeight="false" outlineLevel="0" collapsed="false">
      <c r="A52" s="11" t="n">
        <f aca="false">ROW()-10</f>
        <v>42</v>
      </c>
      <c r="B52" s="45" t="n">
        <f aca="false">B51+7</f>
        <v>46307</v>
      </c>
      <c r="C52" s="45" t="n">
        <f aca="false">B52+6</f>
        <v>46313</v>
      </c>
      <c r="D52" s="13" t="n">
        <v>40</v>
      </c>
      <c r="E52" s="13"/>
      <c r="F52" s="14" t="n">
        <f aca="false">IF(AND(D52="",E52=""),"",SUM($E$11:E52))</f>
        <v>40</v>
      </c>
      <c r="G52" s="35" t="n">
        <f aca="false">IF(F52="","",$B$6-F52)</f>
        <v>140</v>
      </c>
      <c r="H52" s="46" t="str">
        <f aca="false">IF(D52="","",IF(D52&gt;$B$7,"Više od 50 h tjedno",IF(F52&gt;$B$6,"Iznad godišnjeg limita","")))</f>
        <v/>
      </c>
      <c r="I52" s="10"/>
      <c r="J52" s="17"/>
    </row>
    <row r="53" customFormat="false" ht="15" hidden="false" customHeight="false" outlineLevel="0" collapsed="false">
      <c r="A53" s="11" t="n">
        <f aca="false">ROW()-10</f>
        <v>43</v>
      </c>
      <c r="B53" s="45" t="n">
        <f aca="false">B52+7</f>
        <v>46314</v>
      </c>
      <c r="C53" s="45" t="n">
        <f aca="false">B53+6</f>
        <v>46320</v>
      </c>
      <c r="D53" s="13" t="n">
        <v>40</v>
      </c>
      <c r="E53" s="13"/>
      <c r="F53" s="14" t="n">
        <f aca="false">IF(AND(D53="",E53=""),"",SUM($E$11:E53))</f>
        <v>40</v>
      </c>
      <c r="G53" s="35" t="n">
        <f aca="false">IF(F53="","",$B$6-F53)</f>
        <v>140</v>
      </c>
      <c r="H53" s="46" t="str">
        <f aca="false">IF(D53="","",IF(D53&gt;$B$7,"Više od 50 h tjedno",IF(F53&gt;$B$6,"Iznad godišnjeg limita","")))</f>
        <v/>
      </c>
      <c r="I53" s="10"/>
      <c r="J53" s="17"/>
    </row>
    <row r="54" customFormat="false" ht="15" hidden="false" customHeight="false" outlineLevel="0" collapsed="false">
      <c r="A54" s="11" t="n">
        <f aca="false">ROW()-10</f>
        <v>44</v>
      </c>
      <c r="B54" s="45" t="n">
        <f aca="false">B53+7</f>
        <v>46321</v>
      </c>
      <c r="C54" s="45" t="n">
        <f aca="false">B54+6</f>
        <v>46327</v>
      </c>
      <c r="D54" s="13" t="n">
        <v>48</v>
      </c>
      <c r="E54" s="13" t="n">
        <v>8</v>
      </c>
      <c r="F54" s="14" t="n">
        <f aca="false">IF(AND(D54="",E54=""),"",SUM($E$11:E54))</f>
        <v>48</v>
      </c>
      <c r="G54" s="35" t="n">
        <f aca="false">IF(F54="","",$B$6-F54)</f>
        <v>132</v>
      </c>
      <c r="H54" s="46" t="str">
        <f aca="false">IF(D54="","",IF(D54&gt;$B$7,"Više od 50 h tjedno",IF(F54&gt;$B$6,"Iznad godišnjeg limita","")))</f>
        <v/>
      </c>
      <c r="I54" s="10" t="n">
        <v>46318</v>
      </c>
      <c r="J54" s="17" t="s">
        <v>156</v>
      </c>
    </row>
    <row r="55" customFormat="false" ht="15" hidden="false" customHeight="false" outlineLevel="0" collapsed="false">
      <c r="A55" s="11" t="n">
        <f aca="false">ROW()-10</f>
        <v>45</v>
      </c>
      <c r="B55" s="45" t="n">
        <f aca="false">B54+7</f>
        <v>46328</v>
      </c>
      <c r="C55" s="45" t="n">
        <f aca="false">B55+6</f>
        <v>46334</v>
      </c>
      <c r="D55" s="13" t="n">
        <v>42</v>
      </c>
      <c r="E55" s="13" t="n">
        <v>2</v>
      </c>
      <c r="F55" s="14" t="n">
        <f aca="false">IF(AND(D55="",E55=""),"",SUM($E$11:E55))</f>
        <v>50</v>
      </c>
      <c r="G55" s="35" t="n">
        <f aca="false">IF(F55="","",$B$6-F55)</f>
        <v>130</v>
      </c>
      <c r="H55" s="46" t="str">
        <f aca="false">IF(D55="","",IF(D55&gt;$B$7,"Više od 50 h tjedno",IF(F55&gt;$B$6,"Iznad godišnjeg limita","")))</f>
        <v/>
      </c>
      <c r="I55" s="10" t="n">
        <v>46325</v>
      </c>
      <c r="J55" s="17" t="s">
        <v>156</v>
      </c>
    </row>
    <row r="56" customFormat="false" ht="15" hidden="false" customHeight="false" outlineLevel="0" collapsed="false">
      <c r="A56" s="11" t="n">
        <f aca="false">ROW()-10</f>
        <v>46</v>
      </c>
      <c r="B56" s="45" t="n">
        <f aca="false">B55+7</f>
        <v>46335</v>
      </c>
      <c r="C56" s="45" t="n">
        <f aca="false">B56+6</f>
        <v>46341</v>
      </c>
      <c r="D56" s="13" t="n">
        <v>40</v>
      </c>
      <c r="E56" s="13"/>
      <c r="F56" s="14" t="n">
        <f aca="false">IF(AND(D56="",E56=""),"",SUM($E$11:E56))</f>
        <v>50</v>
      </c>
      <c r="G56" s="35" t="n">
        <f aca="false">IF(F56="","",$B$6-F56)</f>
        <v>130</v>
      </c>
      <c r="H56" s="46" t="str">
        <f aca="false">IF(D56="","",IF(D56&gt;$B$7,"Više od 50 h tjedno",IF(F56&gt;$B$6,"Iznad godišnjeg limita","")))</f>
        <v/>
      </c>
      <c r="I56" s="10"/>
      <c r="J56" s="17"/>
    </row>
    <row r="57" customFormat="false" ht="15" hidden="false" customHeight="false" outlineLevel="0" collapsed="false">
      <c r="A57" s="11" t="n">
        <f aca="false">ROW()-10</f>
        <v>47</v>
      </c>
      <c r="B57" s="45" t="n">
        <f aca="false">B56+7</f>
        <v>46342</v>
      </c>
      <c r="C57" s="45" t="n">
        <f aca="false">B57+6</f>
        <v>46348</v>
      </c>
      <c r="D57" s="13" t="n">
        <v>32</v>
      </c>
      <c r="E57" s="13"/>
      <c r="F57" s="14" t="n">
        <f aca="false">IF(AND(D57="",E57=""),"",SUM($E$11:E57))</f>
        <v>50</v>
      </c>
      <c r="G57" s="35" t="n">
        <f aca="false">IF(F57="","",$B$6-F57)</f>
        <v>130</v>
      </c>
      <c r="H57" s="46" t="str">
        <f aca="false">IF(D57="","",IF(D57&gt;$B$7,"Više od 50 h tjedno",IF(F57&gt;$B$6,"Iznad godišnjeg limita","")))</f>
        <v/>
      </c>
      <c r="I57" s="10"/>
      <c r="J57" s="17" t="s">
        <v>155</v>
      </c>
    </row>
    <row r="58" customFormat="false" ht="15" hidden="false" customHeight="false" outlineLevel="0" collapsed="false">
      <c r="A58" s="11" t="n">
        <f aca="false">ROW()-10</f>
        <v>48</v>
      </c>
      <c r="B58" s="45" t="n">
        <f aca="false">B57+7</f>
        <v>46349</v>
      </c>
      <c r="C58" s="45" t="n">
        <f aca="false">B58+6</f>
        <v>46355</v>
      </c>
      <c r="D58" s="13" t="n">
        <v>40</v>
      </c>
      <c r="E58" s="13"/>
      <c r="F58" s="14" t="n">
        <f aca="false">IF(AND(D58="",E58=""),"",SUM($E$11:E58))</f>
        <v>50</v>
      </c>
      <c r="G58" s="35" t="n">
        <f aca="false">IF(F58="","",$B$6-F58)</f>
        <v>130</v>
      </c>
      <c r="H58" s="46" t="str">
        <f aca="false">IF(D58="","",IF(D58&gt;$B$7,"Više od 50 h tjedno",IF(F58&gt;$B$6,"Iznad godišnjeg limita","")))</f>
        <v/>
      </c>
      <c r="I58" s="10"/>
      <c r="J58" s="17"/>
    </row>
    <row r="59" customFormat="false" ht="15" hidden="false" customHeight="false" outlineLevel="0" collapsed="false">
      <c r="A59" s="11" t="n">
        <f aca="false">ROW()-10</f>
        <v>49</v>
      </c>
      <c r="B59" s="45" t="n">
        <f aca="false">B58+7</f>
        <v>46356</v>
      </c>
      <c r="C59" s="45" t="n">
        <f aca="false">B59+6</f>
        <v>46362</v>
      </c>
      <c r="D59" s="13" t="n">
        <v>40</v>
      </c>
      <c r="E59" s="13"/>
      <c r="F59" s="14" t="n">
        <f aca="false">IF(AND(D59="",E59=""),"",SUM($E$11:E59))</f>
        <v>50</v>
      </c>
      <c r="G59" s="35" t="n">
        <f aca="false">IF(F59="","",$B$6-F59)</f>
        <v>130</v>
      </c>
      <c r="H59" s="46" t="str">
        <f aca="false">IF(D59="","",IF(D59&gt;$B$7,"Više od 50 h tjedno",IF(F59&gt;$B$6,"Iznad godišnjeg limita","")))</f>
        <v/>
      </c>
      <c r="I59" s="10"/>
      <c r="J59" s="17" t="s">
        <v>158</v>
      </c>
    </row>
    <row r="60" customFormat="false" ht="15" hidden="false" customHeight="false" outlineLevel="0" collapsed="false">
      <c r="A60" s="11" t="n">
        <f aca="false">ROW()-10</f>
        <v>50</v>
      </c>
      <c r="B60" s="45" t="n">
        <f aca="false">B59+7</f>
        <v>46363</v>
      </c>
      <c r="C60" s="45" t="n">
        <f aca="false">B60+6</f>
        <v>46369</v>
      </c>
      <c r="D60" s="13" t="n">
        <v>42</v>
      </c>
      <c r="E60" s="13" t="n">
        <v>2</v>
      </c>
      <c r="F60" s="14" t="n">
        <f aca="false">IF(AND(D60="",E60=""),"",SUM($E$11:E60))</f>
        <v>52</v>
      </c>
      <c r="G60" s="35" t="n">
        <f aca="false">IF(F60="","",$B$6-F60)</f>
        <v>128</v>
      </c>
      <c r="H60" s="46" t="str">
        <f aca="false">IF(D60="","",IF(D60&gt;$B$7,"Više od 50 h tjedno",IF(F60&gt;$B$6,"Iznad godišnjeg limita","")))</f>
        <v/>
      </c>
      <c r="I60" s="10" t="n">
        <v>46366</v>
      </c>
      <c r="J60" s="17" t="s">
        <v>159</v>
      </c>
    </row>
    <row r="61" customFormat="false" ht="15" hidden="false" customHeight="false" outlineLevel="0" collapsed="false">
      <c r="A61" s="11" t="n">
        <f aca="false">ROW()-10</f>
        <v>51</v>
      </c>
      <c r="B61" s="45" t="n">
        <f aca="false">B60+7</f>
        <v>46370</v>
      </c>
      <c r="C61" s="45" t="n">
        <f aca="false">B61+6</f>
        <v>46376</v>
      </c>
      <c r="D61" s="13" t="n">
        <v>40</v>
      </c>
      <c r="E61" s="13"/>
      <c r="F61" s="14" t="n">
        <f aca="false">IF(AND(D61="",E61=""),"",SUM($E$11:E61))</f>
        <v>52</v>
      </c>
      <c r="G61" s="35" t="n">
        <f aca="false">IF(F61="","",$B$6-F61)</f>
        <v>128</v>
      </c>
      <c r="H61" s="46" t="str">
        <f aca="false">IF(D61="","",IF(D61&gt;$B$7,"Više od 50 h tjedno",IF(F61&gt;$B$6,"Iznad godišnjeg limita","")))</f>
        <v/>
      </c>
      <c r="I61" s="10"/>
      <c r="J61" s="17" t="s">
        <v>160</v>
      </c>
    </row>
    <row r="62" customFormat="false" ht="15" hidden="false" customHeight="false" outlineLevel="0" collapsed="false">
      <c r="A62" s="11" t="n">
        <f aca="false">ROW()-10</f>
        <v>52</v>
      </c>
      <c r="B62" s="45" t="n">
        <f aca="false">B61+7</f>
        <v>46377</v>
      </c>
      <c r="C62" s="45" t="n">
        <f aca="false">B62+6</f>
        <v>46383</v>
      </c>
      <c r="D62" s="13" t="n">
        <v>16</v>
      </c>
      <c r="E62" s="13"/>
      <c r="F62" s="14" t="n">
        <f aca="false">IF(AND(D62="",E62=""),"",SUM($E$11:E62))</f>
        <v>52</v>
      </c>
      <c r="G62" s="35" t="n">
        <f aca="false">IF(F62="","",$B$6-F62)</f>
        <v>128</v>
      </c>
      <c r="H62" s="46" t="str">
        <f aca="false">IF(D62="","",IF(D62&gt;$B$7,"Više od 50 h tjedno",IF(F62&gt;$B$6,"Iznad godišnjeg limita","")))</f>
        <v/>
      </c>
      <c r="I62" s="10"/>
      <c r="J62" s="17" t="s">
        <v>161</v>
      </c>
    </row>
    <row r="63" customFormat="false" ht="15" hidden="false" customHeight="false" outlineLevel="0" collapsed="false">
      <c r="A63" s="11" t="n">
        <f aca="false">ROW()-10</f>
        <v>53</v>
      </c>
      <c r="B63" s="45" t="n">
        <f aca="false">B62+7</f>
        <v>46384</v>
      </c>
      <c r="C63" s="45" t="n">
        <f aca="false">B63+6</f>
        <v>46390</v>
      </c>
      <c r="D63" s="13" t="n">
        <v>32</v>
      </c>
      <c r="E63" s="13"/>
      <c r="F63" s="14" t="n">
        <f aca="false">IF(AND(D63="",E63=""),"",SUM($E$11:E63))</f>
        <v>52</v>
      </c>
      <c r="G63" s="35" t="n">
        <f aca="false">IF(F63="","",$B$6-F63)</f>
        <v>128</v>
      </c>
      <c r="H63" s="46" t="str">
        <f aca="false">IF(D63="","",IF(D63&gt;$B$7,"Više od 50 h tjedno",IF(F63&gt;$B$6,"Iznad godišnjeg limita","")))</f>
        <v/>
      </c>
      <c r="I63" s="10"/>
      <c r="J63" s="17" t="s">
        <v>162</v>
      </c>
    </row>
    <row r="65" customFormat="false" ht="15" hidden="false" customHeight="false" outlineLevel="0" collapsed="false">
      <c r="A65" s="5" t="s">
        <v>163</v>
      </c>
    </row>
    <row r="66" customFormat="false" ht="15" hidden="false" customHeight="false" outlineLevel="0" collapsed="false">
      <c r="A66" s="5" t="s">
        <v>164</v>
      </c>
    </row>
  </sheetData>
  <sheetProtection sheet="true"/>
  <mergeCells count="6">
    <mergeCell ref="D3:F3"/>
    <mergeCell ref="J3:J7"/>
    <mergeCell ref="D4:F4"/>
    <mergeCell ref="D5:F5"/>
    <mergeCell ref="D6:F6"/>
    <mergeCell ref="G6:I6"/>
  </mergeCells>
  <conditionalFormatting sqref="G6:I6">
    <cfRule type="expression" priority="2" aboveAverage="0" equalAverage="0" bottom="0" percent="0" rank="0" text="" dxfId="2">
      <formula>$G$6&lt;&gt;"U granicama"</formula>
    </cfRule>
  </conditionalFormatting>
  <conditionalFormatting sqref="D11:H63">
    <cfRule type="expression" priority="3" aboveAverage="0" equalAverage="0" bottom="0" percent="0" rank="0" text="" dxfId="2">
      <formula>$H11&lt;&gt;""</formula>
    </cfRule>
  </conditionalFormatting>
  <conditionalFormatting sqref="I11:I63">
    <cfRule type="expression" priority="4" aboveAverage="0" equalAverage="0" bottom="0" percent="0" rank="0" text="" dxfId="3">
      <formula>AND(N($E11)&gt;0,$I11="")</formula>
    </cfRule>
  </conditionalFormatting>
  <dataValidations count="2">
    <dataValidation allowBlank="false" errorStyle="stop" operator="between" showDropDown="false" showErrorMessage="false" showInputMessage="false" sqref="B5" type="list">
      <formula1>"Da,Ne"</formula1>
      <formula2>0</formula2>
    </dataValidation>
    <dataValidation allowBlank="true" errorStyle="stop" operator="between" showDropDown="false" showErrorMessage="false" showInputMessage="false" sqref="D11:E63" type="decimal">
      <formula1>0</formula1>
      <formula2>168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90"/>
  </cols>
  <sheetData>
    <row r="1" customFormat="false" ht="17.35" hidden="false" customHeight="false" outlineLevel="0" collapsed="false">
      <c r="A1" s="1" t="s">
        <v>165</v>
      </c>
      <c r="C1" s="23" t="s">
        <v>1</v>
      </c>
    </row>
    <row r="3" customFormat="false" ht="15" hidden="false" customHeight="false" outlineLevel="0" collapsed="false">
      <c r="A3" s="24" t="s">
        <v>166</v>
      </c>
      <c r="B3" s="24" t="s">
        <v>167</v>
      </c>
      <c r="C3" s="24" t="s">
        <v>168</v>
      </c>
    </row>
    <row r="4" customFormat="false" ht="42" hidden="false" customHeight="true" outlineLevel="0" collapsed="false">
      <c r="A4" s="47" t="s">
        <v>169</v>
      </c>
      <c r="B4" s="48" t="s">
        <v>170</v>
      </c>
      <c r="C4" s="48" t="s">
        <v>171</v>
      </c>
    </row>
    <row r="5" customFormat="false" ht="42" hidden="false" customHeight="true" outlineLevel="0" collapsed="false">
      <c r="A5" s="47" t="s">
        <v>172</v>
      </c>
      <c r="B5" s="48" t="s">
        <v>173</v>
      </c>
      <c r="C5" s="48" t="s">
        <v>174</v>
      </c>
    </row>
    <row r="6" customFormat="false" ht="42" hidden="false" customHeight="true" outlineLevel="0" collapsed="false">
      <c r="A6" s="47" t="s">
        <v>175</v>
      </c>
      <c r="B6" s="48" t="s">
        <v>176</v>
      </c>
      <c r="C6" s="48" t="s">
        <v>177</v>
      </c>
    </row>
    <row r="7" customFormat="false" ht="42" hidden="false" customHeight="true" outlineLevel="0" collapsed="false">
      <c r="A7" s="47" t="s">
        <v>178</v>
      </c>
      <c r="B7" s="48" t="s">
        <v>179</v>
      </c>
      <c r="C7" s="48" t="s">
        <v>180</v>
      </c>
    </row>
    <row r="8" customFormat="false" ht="42" hidden="false" customHeight="true" outlineLevel="0" collapsed="false">
      <c r="A8" s="47" t="s">
        <v>181</v>
      </c>
      <c r="B8" s="48" t="s">
        <v>182</v>
      </c>
      <c r="C8" s="48" t="s">
        <v>183</v>
      </c>
    </row>
    <row r="9" customFormat="false" ht="42" hidden="false" customHeight="true" outlineLevel="0" collapsed="false">
      <c r="A9" s="47" t="s">
        <v>184</v>
      </c>
      <c r="B9" s="48" t="s">
        <v>185</v>
      </c>
      <c r="C9" s="48" t="s">
        <v>186</v>
      </c>
    </row>
    <row r="10" customFormat="false" ht="42" hidden="false" customHeight="true" outlineLevel="0" collapsed="false">
      <c r="A10" s="47" t="s">
        <v>187</v>
      </c>
      <c r="B10" s="48" t="s">
        <v>188</v>
      </c>
      <c r="C10" s="48" t="s">
        <v>189</v>
      </c>
    </row>
    <row r="12" customFormat="false" ht="15" hidden="false" customHeight="false" outlineLevel="0" collapsed="false">
      <c r="A12" s="27" t="s">
        <v>190</v>
      </c>
    </row>
    <row r="13" customFormat="false" ht="30" hidden="false" customHeight="true" outlineLevel="0" collapsed="false">
      <c r="A13" s="49" t="s">
        <v>191</v>
      </c>
      <c r="B13" s="49"/>
      <c r="C13" s="49"/>
    </row>
    <row r="14" customFormat="false" ht="30" hidden="false" customHeight="true" outlineLevel="0" collapsed="false">
      <c r="A14" s="49" t="s">
        <v>192</v>
      </c>
      <c r="B14" s="49"/>
      <c r="C14" s="49"/>
    </row>
    <row r="15" customFormat="false" ht="30" hidden="false" customHeight="true" outlineLevel="0" collapsed="false">
      <c r="A15" s="49" t="s">
        <v>193</v>
      </c>
      <c r="B15" s="49"/>
      <c r="C15" s="49"/>
    </row>
    <row r="16" customFormat="false" ht="30" hidden="false" customHeight="true" outlineLevel="0" collapsed="false">
      <c r="A16" s="49" t="s">
        <v>194</v>
      </c>
      <c r="B16" s="49"/>
      <c r="C16" s="49"/>
    </row>
    <row r="17" customFormat="false" ht="30" hidden="false" customHeight="true" outlineLevel="0" collapsed="false">
      <c r="A17" s="49" t="s">
        <v>195</v>
      </c>
      <c r="B17" s="49"/>
      <c r="C17" s="49"/>
    </row>
  </sheetData>
  <sheetProtection sheet="true"/>
  <mergeCells count="5">
    <mergeCell ref="A13:C13"/>
    <mergeCell ref="A14:C14"/>
    <mergeCell ref="A15:C15"/>
    <mergeCell ref="A16:C16"/>
    <mergeCell ref="A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2026-10-25T10:59:35Z</dcterms:created>
  <dc:creator>openpyxl</dc:creator>
  <dc:description/>
  <dc:language>hr-HR</dc:language>
  <cp:lastModifiedBy/>
  <dcterms:modified xsi:type="dcterms:W3CDTF">2026-10-25T10:59:35Z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