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Napi nyilvántartás" sheetId="1" state="visible" r:id="rId3"/>
    <sheet name="Havi összesítő" sheetId="2" state="visible" r:id="rId4"/>
    <sheet name="Pótlékok" sheetId="3" state="visible" r:id="rId5"/>
    <sheet name="Kódok" sheetId="4" state="visible" r:id="rId6"/>
    <sheet name="Módosítási napló" sheetId="5" state="visible" r:id="rId7"/>
  </sheets>
  <definedNames>
    <definedName function="false" hidden="false" localSheetId="1" name="_xlnm.Print_Area" vbProcedure="false">'Havi összesítő'!$A$1:$X$28</definedName>
    <definedName function="false" hidden="false" localSheetId="3" name="_xlnm.Print_Area" vbProcedure="false">Kódok!$A$1:$C$39</definedName>
    <definedName function="false" hidden="false" localSheetId="4" name="_xlnm.Print_Area" vbProcedure="false">'Módosítási napló'!$A$1:$H$16</definedName>
    <definedName function="false" hidden="false" localSheetId="0" name="_xlnm.Print_Area" vbProcedure="false">'Napi nyilvántartás'!$A$1:$L$45</definedName>
    <definedName function="false" hidden="false" localSheetId="2" name="_xlnm.Print_Area" vbProcedure="false">Pótlékok!$A$1:$G$20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<sst xmlns="http://schemas.openxmlformats.org/spreadsheetml/2006/main" count="267" uniqueCount="215">
  <si>
    <t xml:space="preserve">Munkaidő-nyilvántartás – napi lap</t>
  </si>
  <si>
    <t xml:space="preserve">Feltételezett példa — orova.vn</t>
  </si>
  <si>
    <t xml:space="preserve">Munkáltató:</t>
  </si>
  <si>
    <t xml:space="preserve">Minta Kft.</t>
  </si>
  <si>
    <t xml:space="preserve">Minden szakasz külön sor: a rendes (R) és a rendkívüli (RM) munkaidő két sor, saját kezdéssel és befejezéssel.</t>
  </si>
  <si>
    <t xml:space="preserve">Munkavállaló:</t>
  </si>
  <si>
    <t xml:space="preserve">Kovács Anna</t>
  </si>
  <si>
    <t xml:space="preserve">A kezdés és a befejezés naprakészen kerül be, szakaszonként (134. § (2)).</t>
  </si>
  <si>
    <t xml:space="preserve">Hónap (1. nap):</t>
  </si>
  <si>
    <t xml:space="preserve">Éjfélen átnyúló szakasz: a befejezés kisebb, mint a kezdés – a képlet hozzáad egy napot.</t>
  </si>
  <si>
    <t xml:space="preserve">Munkarend:</t>
  </si>
  <si>
    <t xml:space="preserve">Általános (hétfő–péntek)</t>
  </si>
  <si>
    <t xml:space="preserve">Sárga/fehér = beírható; szürke = képlet (zárolt, jelszó nélkül).</t>
  </si>
  <si>
    <t xml:space="preserve">Napi munkaidő (óra):</t>
  </si>
  <si>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</si>
  <si>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</si>
  <si>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</si>
  <si>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</si>
  <si>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</si>
  <si>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6.</t>
  </si>
  <si>
    <t xml:space="preserve">7.</t>
  </si>
  <si>
    <t xml:space="preserve">8.</t>
  </si>
  <si>
    <t xml:space="preserve">9.</t>
  </si>
  <si>
    <t xml:space="preserve">10.</t>
  </si>
  <si>
    <t xml:space="preserve">11.</t>
  </si>
  <si>
    <t xml:space="preserve">12.</t>
  </si>
  <si>
    <t xml:space="preserve">Dátum</t>
  </si>
  <si>
    <t xml:space="preserve">Nap</t>
  </si>
  <si>
    <t xml:space="preserve">Jogcím</t>
  </si>
  <si>
    <t xml:space="preserve">Kezdés</t>
  </si>
  <si>
    <t xml:space="preserve">Befejezés</t>
  </si>
  <si>
    <t xml:space="preserve">Munkaközi
szünet
(perc)</t>
  </si>
  <si>
    <t xml:space="preserve">Időtartam
(óra)</t>
  </si>
  <si>
    <t xml:space="preserve">Ebből
18:00–06:00
(óra)</t>
  </si>
  <si>
    <t xml:space="preserve">Ebből
22:00–06:00
(óra)</t>
  </si>
  <si>
    <t xml:space="preserve">Távollét
kódja</t>
  </si>
  <si>
    <t xml:space="preserve">Elrendelés
(ki, mikor, hogyan)</t>
  </si>
  <si>
    <t xml:space="preserve">Megjegyzés /
javítás száma</t>
  </si>
  <si>
    <t xml:space="preserve">R</t>
  </si>
  <si>
    <t xml:space="preserve">RM</t>
  </si>
  <si>
    <t xml:space="preserve">írásban, hétfőn</t>
  </si>
  <si>
    <t xml:space="preserve">Rendkívüli munkaidő 1 óra</t>
  </si>
  <si>
    <t xml:space="preserve">Javítás száma: 1 (Befejezés pótolva)</t>
  </si>
  <si>
    <t xml:space="preserve">SZ</t>
  </si>
  <si>
    <t xml:space="preserve">Szabadság (1 nap)</t>
  </si>
  <si>
    <t xml:space="preserve">Összesen a hónapban</t>
  </si>
  <si>
    <t xml:space="preserve">7. oszlop = (Befejezés − Kezdés, éjfélen át egy nappal megnövelve) órában − szünet perc / 60. A munkaközi szünet nem munkaidő (86. § (3)).</t>
  </si>
  <si>
    <t xml:space="preserve">8. és 9. oszlop = a Kezdés–Befejezés közötti idő 18:00–06:00, illetve 22:00–06:00 közé eső része (a szünetet nem vonja le).</t>
  </si>
  <si>
    <t xml:space="preserve">Rendkívüli munkaidőnél (RM, RP, RMSZ, Ö) töltse ki a 11. oszlopot (az elrendelés, 108. § (1)): üresen pirosan jelez. Üres befejezés is pirosan jelez.</t>
  </si>
  <si>
    <t xml:space="preserve">Javításnál a régi értéket ne írja felül nyomtalanul: a 12. oszlopba a Módosítási napló sorszáma kerül.</t>
  </si>
  <si>
    <t xml:space="preserve">A fájl csak órákat számol; bért, bérpótlék-összeget, adót nem. Feltételezett példa: a név és az adatok kitaláltak.</t>
  </si>
  <si>
    <t xml:space="preserve">Havi összesítő – munkavállalónként egy sor</t>
  </si>
  <si>
    <t xml:space="preserve">Éves rendkívüli keret (óra), 109. § (1):</t>
  </si>
  <si>
    <t xml:space="preserve">Évközben kezdődő, határozott idejű vagy részmunkaidős jogviszonynál a kereteket arányosan kell alkalmazni (109. § (3)) – írja be az arányos értéket.</t>
  </si>
  <si>
    <t xml:space="preserve">Ö felső határa (óra), 109. § (2):</t>
  </si>
  <si>
    <t xml:space="preserve">Szünet-ellenőrzés: 6 óra feletti napi munkaidőnél legalább 20 perc, 9 óra felett összesen legalább 45 perc (103. § (1)); a beosztástól eltérő rendkívüli munkaidő beszámít (103. § (2)).</t>
  </si>
  <si>
    <t xml:space="preserve">Heti felső határ (óra), 99. § (2) b):</t>
  </si>
  <si>
    <t xml:space="preserve">Üres „Jóváhagyta, dátum” mező = a hónap nincs lezárva. A javítás mindig a napi lapon történik, nem itt.</t>
  </si>
  <si>
    <t xml:space="preserve">13.</t>
  </si>
  <si>
    <t xml:space="preserve">14.</t>
  </si>
  <si>
    <t xml:space="preserve">15.</t>
  </si>
  <si>
    <t xml:space="preserve">16.</t>
  </si>
  <si>
    <t xml:space="preserve">17.</t>
  </si>
  <si>
    <t xml:space="preserve">18.</t>
  </si>
  <si>
    <t xml:space="preserve">19.</t>
  </si>
  <si>
    <t xml:space="preserve">20.</t>
  </si>
  <si>
    <t xml:space="preserve">21.</t>
  </si>
  <si>
    <t xml:space="preserve">22.</t>
  </si>
  <si>
    <t xml:space="preserve">23.</t>
  </si>
  <si>
    <t xml:space="preserve">24.</t>
  </si>
  <si>
    <t xml:space="preserve">Munkavállaló</t>
  </si>
  <si>
    <t xml:space="preserve">Munka-
napok</t>
  </si>
  <si>
    <t xml:space="preserve">Rendes
munkaidő
(óra)</t>
  </si>
  <si>
    <t xml:space="preserve">RM
(óra)</t>
  </si>
  <si>
    <t xml:space="preserve">RP
(óra)</t>
  </si>
  <si>
    <t xml:space="preserve">RMSZ
(óra)</t>
  </si>
  <si>
    <t xml:space="preserve">Ö
(óra)</t>
  </si>
  <si>
    <t xml:space="preserve">Készenlét
K (óra)</t>
  </si>
  <si>
    <t xml:space="preserve">18–06
(óra)</t>
  </si>
  <si>
    <t xml:space="preserve">22–06
(óra)</t>
  </si>
  <si>
    <t xml:space="preserve">SZ
(nap)</t>
  </si>
  <si>
    <t xml:space="preserve">BSZ
(nap)</t>
  </si>
  <si>
    <t xml:space="preserve">IT
(nap)</t>
  </si>
  <si>
    <t xml:space="preserve">FN
(nap)</t>
  </si>
  <si>
    <t xml:space="preserve">Rendkívüli
előző
hónapokig
(óra)</t>
  </si>
  <si>
    <t xml:space="preserve">Rendkívüli
az évben
eddig
(RM+RP+RMSZ)</t>
  </si>
  <si>
    <t xml:space="preserve">Maradt a
keretből
(óra)</t>
  </si>
  <si>
    <t xml:space="preserve">Ö előző
hónapokig
(óra)</t>
  </si>
  <si>
    <t xml:space="preserve">Ö az
évben
eddig</t>
  </si>
  <si>
    <t xml:space="preserve">Hetek
48 óra
felett</t>
  </si>
  <si>
    <t xml:space="preserve">Szünet-
hiányos
napok</t>
  </si>
  <si>
    <t xml:space="preserve">Jóváhagyta,
dátum</t>
  </si>
  <si>
    <t xml:space="preserve">Jelzés</t>
  </si>
  <si>
    <t xml:space="preserve">Állapot</t>
  </si>
  <si>
    <t xml:space="preserve">Szabó Péter, 2026.12.01.</t>
  </si>
  <si>
    <t xml:space="preserve">Hét kezdete (H)</t>
  </si>
  <si>
    <t xml:space="preserve">Hét vége (V)</t>
  </si>
  <si>
    <t xml:space="preserve">R-napok</t>
  </si>
  <si>
    <t xml:space="preserve">Rendes
(R, óra)</t>
  </si>
  <si>
    <t xml:space="preserve">Rend-
kívüli
(óra)</t>
  </si>
  <si>
    <t xml:space="preserve">Össze-
sen
(óra)</t>
  </si>
  <si>
    <t xml:space="preserve">Jelzés (99. § (2) b))</t>
  </si>
  <si>
    <t xml:space="preserve">Az 1. sor képletei a Napi nyilvántartás lapból számolnak. További munkavállalóknál másolja le a napi lapot, és a sárga/fehér mezőkbe írja be annak összesítőjét; a szürke oszlopok maguktól számolnak.</t>
  </si>
  <si>
    <t xml:space="preserve">Munkanapok = azok a napok, amelyeken van R sor (egy napon több R szakasz egy napnak számít).</t>
  </si>
  <si>
    <t xml:space="preserve">A fájl csak órákat és napokat számol; a bért és a bérpótlék összegét a bérszámfejtő számolja.</t>
  </si>
  <si>
    <t xml:space="preserve">Pótlékos órák – csak órák és a törvényi mérték, forint nélkül</t>
  </si>
  <si>
    <t xml:space="preserve">Hónap:</t>
  </si>
  <si>
    <t xml:space="preserve">A napi kezdés rendszeresen változik?</t>
  </si>
  <si>
    <t xml:space="preserve">Nem</t>
  </si>
  <si>
    <t xml:space="preserve">141. § (2): havonta a munkanapok legalább egyharmadán eltér a kezdés, és a legkorábbi és legkésőbbi kezdés között legalább négy óra a különbség.</t>
  </si>
  <si>
    <t xml:space="preserve">Kategória</t>
  </si>
  <si>
    <t xml:space="preserve">Mikor jár</t>
  </si>
  <si>
    <t xml:space="preserve">Mérték a törvény szerint</t>
  </si>
  <si>
    <t xml:space="preserve">Mt.</t>
  </si>
  <si>
    <t xml:space="preserve">Órák e hónapban</t>
  </si>
  <si>
    <t xml:space="preserve">Eltérő mérték
(kollektív szerződés /
megállapodás)</t>
  </si>
  <si>
    <t xml:space="preserve">Megjegyzés</t>
  </si>
  <si>
    <t xml:space="preserve">Rendkívüli munkaidő munkanapon (RM)</t>
  </si>
  <si>
    <t xml:space="preserve">A beosztás szerinti napi munkaidőn, a kereten vagy az elszámolási időszakon felül</t>
  </si>
  <si>
    <t xml:space="preserve">50 % bérpótlék vagy szabadidő</t>
  </si>
  <si>
    <t xml:space="preserve">143. § (2)</t>
  </si>
  <si>
    <t xml:space="preserve">Rendkívüli munkaidő heti pihenőnapon (RP)</t>
  </si>
  <si>
    <t xml:space="preserve">A beosztás szerinti heti pihenőnapra elrendelve</t>
  </si>
  <si>
    <t xml:space="preserve">100 %; 50 %, ha másik heti pihenőnapot kap</t>
  </si>
  <si>
    <t xml:space="preserve">143. § (4)</t>
  </si>
  <si>
    <t xml:space="preserve">Munkaszüneti nap (rendes munkaidő)</t>
  </si>
  <si>
    <t xml:space="preserve">Munkaszüneti napon végzett munka (dátum a Kódok lap listájában)</t>
  </si>
  <si>
    <t xml:space="preserve">100 %</t>
  </si>
  <si>
    <t xml:space="preserve">140. § (2)</t>
  </si>
  <si>
    <t xml:space="preserve">Vasárnap (rendes munkaidő)</t>
  </si>
  <si>
    <t xml:space="preserve">Csak a 140. § (1) szerinti esetekben</t>
  </si>
  <si>
    <t xml:space="preserve">50 %</t>
  </si>
  <si>
    <t xml:space="preserve">140. § (1)</t>
  </si>
  <si>
    <t xml:space="preserve">A lap minden vasárnapi R órát mutat; a jogosultságot a 140. § (1) alapján ellenőrizze.</t>
  </si>
  <si>
    <t xml:space="preserve">Műszakpótlék</t>
  </si>
  <si>
    <t xml:space="preserve">18 és 6 óra között, ha a napi kezdés rendszeresen változik</t>
  </si>
  <si>
    <t xml:space="preserve">30 %</t>
  </si>
  <si>
    <t xml:space="preserve">141. §</t>
  </si>
  <si>
    <t xml:space="preserve">Csak akkor számol, ha a B4 mező „Igen”.</t>
  </si>
  <si>
    <t xml:space="preserve">Éjszakai pótlék</t>
  </si>
  <si>
    <t xml:space="preserve">22 és 6 óra között, ha egy óránál hosszabb, és nincs műszakpótlék</t>
  </si>
  <si>
    <t xml:space="preserve">15 %</t>
  </si>
  <si>
    <t xml:space="preserve">142. §, 89. §</t>
  </si>
  <si>
    <t xml:space="preserve">Szakaszonként számol: csak az 1 óránál hosszabb 22–06 részek.</t>
  </si>
  <si>
    <t xml:space="preserve">Rendkívüli munkaidő munkaszüneti napon (RMSZ)</t>
  </si>
  <si>
    <t xml:space="preserve">Munkaszüneti napra elrendelt rendkívüli munkaidő</t>
  </si>
  <si>
    <t xml:space="preserve">–</t>
  </si>
  <si>
    <t xml:space="preserve">143. §</t>
  </si>
  <si>
    <t xml:space="preserve">A mértéket ez a lap nem tölti ki; a bérszámfejtő állapítja meg.</t>
  </si>
  <si>
    <t xml:space="preserve">Önként vállalt túlmunka (Ö)</t>
  </si>
  <si>
    <t xml:space="preserve">Írásbeli megállapodás alapján, évi legfeljebb 150 óra</t>
  </si>
  <si>
    <t xml:space="preserve">109. § (2)</t>
  </si>
  <si>
    <t xml:space="preserve">Rendkívüli munkaidő: a nap típusa szerint az RM vagy RP sorhoz tartozik.</t>
  </si>
  <si>
    <t xml:space="preserve">Kollektív szerződés / megállapodás szerinti eltérés (írja be)</t>
  </si>
  <si>
    <t xml:space="preserve">A lap nem számol forintot: a bérpótlék összegét a bérszámfejtő számolja a munkabér és a 139. § szerinti számítási alap ismeretében.</t>
  </si>
  <si>
    <t xml:space="preserve">A mértékek a törvény szövegéből származnak; kollektív szerződés vagy megállapodás eltérhet – ezt a sárga mezőkbe írja.</t>
  </si>
  <si>
    <t xml:space="preserve">A 8. és 9. oszlop (18–06, 22–06) a Napi nyilvántartás lapból jön; a készenlét (K) sorai nem számítanak bele.</t>
  </si>
  <si>
    <t xml:space="preserve">Feltételezett példa: Kovács Anna 2026.11.10-én 17:30-kor végzett, így egyik sávba sem esett órája.</t>
  </si>
  <si>
    <t xml:space="preserve">Kódok és munkaszüneti napok</t>
  </si>
  <si>
    <t xml:space="preserve">A Napi nyilvántartás 3. és 10. oszlopának legördülő listái ezeket a kódokat használják.</t>
  </si>
  <si>
    <t xml:space="preserve">Jogcím (3. oszlop)</t>
  </si>
  <si>
    <t xml:space="preserve">Kód</t>
  </si>
  <si>
    <t xml:space="preserve">Jelentés</t>
  </si>
  <si>
    <t xml:space="preserve">Rendes munkaidő</t>
  </si>
  <si>
    <t xml:space="preserve">134. § (1) a)</t>
  </si>
  <si>
    <t xml:space="preserve">Rendkívüli munkaidő munkanapon</t>
  </si>
  <si>
    <t xml:space="preserve">107. §, 134. § (1) a)</t>
  </si>
  <si>
    <t xml:space="preserve">RP</t>
  </si>
  <si>
    <t xml:space="preserve">Rendkívüli munkaidő heti pihenőnapon</t>
  </si>
  <si>
    <t xml:space="preserve">107. §, 143. § (4)</t>
  </si>
  <si>
    <t xml:space="preserve">RMSZ</t>
  </si>
  <si>
    <t xml:space="preserve">Rendkívüli munkaidő munkaszüneti napon</t>
  </si>
  <si>
    <t xml:space="preserve">107. §</t>
  </si>
  <si>
    <t xml:space="preserve">Ö</t>
  </si>
  <si>
    <t xml:space="preserve">Önként vállalt túlmunka (írásbeli megállapodás alapján)</t>
  </si>
  <si>
    <t xml:space="preserve">109. § (2), 134. § (1) d)</t>
  </si>
  <si>
    <t xml:space="preserve">K</t>
  </si>
  <si>
    <t xml:space="preserve">Készenlét</t>
  </si>
  <si>
    <t xml:space="preserve">134. § (1) b)</t>
  </si>
  <si>
    <t xml:space="preserve">Távollét kódja (10. oszlop)</t>
  </si>
  <si>
    <t xml:space="preserve">Szabadság</t>
  </si>
  <si>
    <t xml:space="preserve">134. § (1) c)</t>
  </si>
  <si>
    <t xml:space="preserve">BSZ</t>
  </si>
  <si>
    <t xml:space="preserve">Betegszabadság</t>
  </si>
  <si>
    <t xml:space="preserve">IT</t>
  </si>
  <si>
    <t xml:space="preserve">Igazolt távollét</t>
  </si>
  <si>
    <t xml:space="preserve">FN</t>
  </si>
  <si>
    <t xml:space="preserve">Fizetés nélküli szabadság</t>
  </si>
  <si>
    <t xml:space="preserve">Munkaszüneti napok 2026 (ellenőrizze az Mt. 102. § hatályos szövegével, és írja be a saját évét)</t>
  </si>
  <si>
    <t xml:space="preserve">Megnevezés</t>
  </si>
  <si>
    <t xml:space="preserve">Újév</t>
  </si>
  <si>
    <t xml:space="preserve">Nemzeti ünnep</t>
  </si>
  <si>
    <t xml:space="preserve">Nagypéntek</t>
  </si>
  <si>
    <t xml:space="preserve">Húsvéthétfő</t>
  </si>
  <si>
    <t xml:space="preserve">A munka ünnepe</t>
  </si>
  <si>
    <t xml:space="preserve">Pünkösdhétfő</t>
  </si>
  <si>
    <t xml:space="preserve">Államalapítás ünnepe</t>
  </si>
  <si>
    <t xml:space="preserve">Mindenszentek</t>
  </si>
  <si>
    <t xml:space="preserve">Karácsony</t>
  </si>
  <si>
    <t xml:space="preserve">Karácsony másnapja</t>
  </si>
  <si>
    <t xml:space="preserve">Sárga = beírható; szürke = képlet (a lap jelszó nélkül zárolt: Véleményezés → Lapvédelem feloldása).</t>
  </si>
  <si>
    <t xml:space="preserve">Módosítási napló – minden javítás egy sor</t>
  </si>
  <si>
    <t xml:space="preserve">A sorszámot írja a Napi nyilvántartás 12. oszlopába. Az eredeti értéket nem törli: itt marad meg, a jóváhagyó nevével és dátumával.</t>
  </si>
  <si>
    <t xml:space="preserve">Sorszám</t>
  </si>
  <si>
    <t xml:space="preserve">Érintett nap</t>
  </si>
  <si>
    <t xml:space="preserve">Mező</t>
  </si>
  <si>
    <t xml:space="preserve">Eredeti érték</t>
  </si>
  <si>
    <t xml:space="preserve">Új érték</t>
  </si>
  <si>
    <t xml:space="preserve">Indoklás</t>
  </si>
  <si>
    <t xml:space="preserve">Kérte</t>
  </si>
  <si>
    <t xml:space="preserve">Jóváhagyta, dátum</t>
  </si>
  <si>
    <t xml:space="preserve">üres</t>
  </si>
  <si>
    <t xml:space="preserve">16:30</t>
  </si>
  <si>
    <t xml:space="preserve">elfelejtett befejezés</t>
  </si>
  <si>
    <t xml:space="preserve">Szabó Péter, 2026.11.13.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</si>
</sst>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.mm\.dd\."/>
    <numFmt numFmtId="166" formatCode="hh\:mm"/>
    <numFmt numFmtId="167" formatCode="0"/>
    <numFmt numFmtId="168" formatCode="0.00"/>
    <numFmt numFmtId="169" formatCode="0.00;\-0.00;;@"/>
  </numFmts>
  <fonts count="15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8"/>
      <color rgb="FF7F7F7F"/>
      <name val="Arial"/>
      <family val="0"/>
      <charset val="1"/>
    </font>
    <font>
      <b val="true"/>
      <sz val="8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b val="true"/>
      <i val="true"/>
      <sz val="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EAECEF"/>
        <bgColor rgb="FFE3E7EE"/>
      </patternFill>
    </fill>
    <fill>
      <patternFill patternType="solid">
        <fgColor rgb="FFDDE3EA"/>
        <bgColor rgb="FFE3E7EE"/>
      </patternFill>
    </fill>
    <fill>
      <patternFill patternType="solid">
        <fgColor rgb="FFF3F4F6"/>
        <bgColor rgb="FFEEF2F7"/>
      </patternFill>
    </fill>
    <fill>
      <patternFill patternType="solid">
        <fgColor rgb="FFEEF2F7"/>
        <bgColor rgb="FFF3F4F6"/>
      </patternFill>
    </fill>
    <fill>
      <patternFill patternType="solid">
        <fgColor rgb="FFFFF2B3"/>
        <bgColor rgb="FFFDF0D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11" fillId="7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FBE3E4"/>
        </patternFill>
      </fill>
    </dxf>
    <dxf>
      <fill>
        <patternFill>
          <bgColor rgb="FFFDF0D5"/>
        </patternFill>
      </fill>
    </dxf>
    <dxf>
      <fill>
        <patternFill>
          <bgColor rgb="FFE3E7EE"/>
        </patternFill>
      </fill>
    </dxf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  <dxf>
      <font>
        <name val="Arial"/>
        <charset val="1"/>
        <family val="0"/>
        <b val="1"/>
        <color rgb="FF9C0006"/>
        <sz val="10"/>
      </font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DF0D5"/>
      <rgbColor rgb="FFEEF2F7"/>
      <rgbColor rgb="FF660066"/>
      <rgbColor rgb="FFFF8080"/>
      <rgbColor rgb="FF0066CC"/>
      <rgbColor rgb="FFDD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E3E7EE"/>
      <rgbColor rgb="FFFFF2B3"/>
      <rgbColor rgb="FFF3F4F6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.5"/>
    <col collapsed="false" customWidth="true" hidden="false" outlineLevel="0" max="2" min="2" style="0" width="5.51"/>
    <col collapsed="false" customWidth="true" hidden="false" outlineLevel="0" max="3" min="3" style="0" width="7.5"/>
    <col collapsed="false" customWidth="true" hidden="false" outlineLevel="0" max="4" min="4" style="0" width="8"/>
    <col collapsed="false" customWidth="true" hidden="false" outlineLevel="0" max="5" min="5" style="0" width="9"/>
    <col collapsed="false" customWidth="true" hidden="false" outlineLevel="0" max="7" min="6" style="0" width="9.51"/>
    <col collapsed="false" customWidth="true" hidden="false" outlineLevel="0" max="9" min="8" style="0" width="11"/>
    <col collapsed="false" customWidth="true" hidden="false" outlineLevel="0" max="10" min="10" style="0" width="9"/>
    <col collapsed="false" customWidth="true" hidden="false" outlineLevel="0" max="11" min="11" style="0" width="18"/>
    <col collapsed="false" customWidth="true" hidden="false" outlineLevel="0" max="12" min="12" style="0" width="34"/>
  </cols>
  <sheetData>
    <row r="1" customFormat="false" ht="17.35" hidden="false" customHeight="false" outlineLevel="0" collapsed="false">
      <c r="A1" s="1" t="s">
        <v>0</v>
      </c>
      <c r="H1" s="2" t="s">
        <v>1</v>
      </c>
    </row>
    <row r="2" customFormat="false" ht="15" hidden="false" customHeight="false" outlineLevel="0" collapsed="false">
      <c r="A2" s="3" t="s">
        <v>2</v>
      </c>
      <c r="D2" s="4" t="s">
        <v>3</v>
      </c>
      <c r="E2" s="4"/>
      <c r="F2" s="4"/>
      <c r="H2" s="5" t="s">
        <v>4</v>
      </c>
    </row>
    <row r="3" customFormat="false" ht="15" hidden="false" customHeight="false" outlineLevel="0" collapsed="false">
      <c r="A3" s="3" t="s">
        <v>5</v>
      </c>
      <c r="D3" s="4" t="s">
        <v>6</v>
      </c>
      <c r="E3" s="4"/>
      <c r="F3" s="4"/>
      <c r="H3" s="5" t="s">
        <v>7</v>
      </c>
    </row>
    <row r="4" customFormat="false" ht="15" hidden="false" customHeight="false" outlineLevel="0" collapsed="false">
      <c r="A4" s="3" t="s">
        <v>8</v>
      </c>
      <c r="D4" s="6" t="n">
        <v>46327</v>
      </c>
      <c r="E4" s="6"/>
      <c r="F4" s="6"/>
      <c r="H4" s="5" t="s">
        <v>9</v>
      </c>
    </row>
    <row r="5" customFormat="false" ht="15" hidden="false" customHeight="false" outlineLevel="0" collapsed="false">
      <c r="A5" s="3" t="s">
        <v>10</v>
      </c>
      <c r="D5" s="4" t="s">
        <v>11</v>
      </c>
      <c r="E5" s="4"/>
      <c r="F5" s="4"/>
      <c r="H5" s="5" t="s">
        <v>12</v>
      </c>
    </row>
    <row r="6" customFormat="false" ht="15" hidden="false" customHeight="false" outlineLevel="0" collapsed="false">
      <c r="A6" s="3" t="s">
        <v>13</v>
      </c>
      <c r="D6" s="4" t="n">
        <v>8</v>
      </c>
      <c r="E6" s="4"/>
      <c r="F6" s="4"/>
    </row>
    <row r="7" customFormat="false" ht="15" hidden="false" customHeight="false" outlineLevel="0" collapsed="false">
      <c r="A7" s="7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21</v>
      </c>
      <c r="I7" s="7" t="s">
        <v>22</v>
      </c>
      <c r="J7" s="7" t="s">
        <v>23</v>
      </c>
      <c r="K7" s="7" t="s">
        <v>24</v>
      </c>
      <c r="L7" s="7" t="s">
        <v>25</v>
      </c>
    </row>
    <row r="8" customFormat="false" ht="48" hidden="false" customHeight="true" outlineLevel="0" collapsed="false">
      <c r="A8" s="8" t="s">
        <v>26</v>
      </c>
      <c r="B8" s="9" t="s">
        <v>27</v>
      </c>
      <c r="C8" s="8" t="s">
        <v>28</v>
      </c>
      <c r="D8" s="8" t="s">
        <v>29</v>
      </c>
      <c r="E8" s="8" t="s">
        <v>30</v>
      </c>
      <c r="F8" s="8" t="s">
        <v>31</v>
      </c>
      <c r="G8" s="9" t="s">
        <v>32</v>
      </c>
      <c r="H8" s="9" t="s">
        <v>33</v>
      </c>
      <c r="I8" s="9" t="s">
        <v>34</v>
      </c>
      <c r="J8" s="8" t="s">
        <v>35</v>
      </c>
      <c r="K8" s="8" t="s">
        <v>36</v>
      </c>
      <c r="L8" s="8" t="s">
        <v>37</v>
      </c>
    </row>
    <row r="9" customFormat="false" ht="15" hidden="false" customHeight="false" outlineLevel="0" collapsed="false">
      <c r="A9" s="10" t="n">
        <v>46328</v>
      </c>
      <c r="B9" s="11" t="str">
        <f aca="false">IF(A9="","",CHOOSE(WEEKDAY(A9),"V","H","K","Sze","Cs","P","Szo"))</f>
        <v>H</v>
      </c>
      <c r="C9" s="12" t="s">
        <v>38</v>
      </c>
      <c r="D9" s="13" t="n">
        <v>0.333333333333333</v>
      </c>
      <c r="E9" s="13" t="n">
        <v>0.6875</v>
      </c>
      <c r="F9" s="14" t="n">
        <v>30</v>
      </c>
      <c r="G9" s="15" t="n">
        <f aca="false">IF(OR(D9="",E9=""),"",ROUND(MOD(E9-D9,1)*24-N(F9)/60,2))</f>
        <v>8</v>
      </c>
      <c r="H9" s="16" t="n">
        <f aca="false">IF(OR(D9="",E9=""),"",ROUND(24*(MAX(0,MIN((D9+MOD(E9-D9,1)),6/24)-D9)+MAX(0,MIN((D9+MOD(E9-D9,1)),30/24)-MAX(D9,18/24))+MAX(0,(D9+MOD(E9-D9,1))-MAX(D9,42/24))),2))</f>
        <v>0</v>
      </c>
      <c r="I9" s="16" t="n">
        <f aca="false">IF(OR(D9="",E9=""),"",ROUND(24*(MAX(0,MIN((D9+MOD(E9-D9,1)),6/24)-D9)+MAX(0,MIN((D9+MOD(E9-D9,1)),30/24)-MAX(D9,22/24))+MAX(0,(D9+MOD(E9-D9,1))-MAX(D9,46/24))),2))</f>
        <v>0</v>
      </c>
      <c r="J9" s="12"/>
      <c r="K9" s="17"/>
      <c r="L9" s="17"/>
    </row>
    <row r="10" customFormat="false" ht="15" hidden="false" customHeight="false" outlineLevel="0" collapsed="false">
      <c r="A10" s="10" t="n">
        <v>46329</v>
      </c>
      <c r="B10" s="11" t="str">
        <f aca="false">IF(A10="","",CHOOSE(WEEKDAY(A10),"V","H","K","Sze","Cs","P","Szo"))</f>
        <v>K</v>
      </c>
      <c r="C10" s="12" t="s">
        <v>38</v>
      </c>
      <c r="D10" s="13" t="n">
        <v>0.333333333333333</v>
      </c>
      <c r="E10" s="13" t="n">
        <v>0.6875</v>
      </c>
      <c r="F10" s="14" t="n">
        <v>30</v>
      </c>
      <c r="G10" s="15" t="n">
        <f aca="false">IF(OR(D10="",E10=""),"",ROUND(MOD(E10-D10,1)*24-N(F10)/60,2))</f>
        <v>8</v>
      </c>
      <c r="H10" s="16" t="n">
        <f aca="false">IF(OR(D10="",E10=""),"",ROUND(24*(MAX(0,MIN((D10+MOD(E10-D10,1)),6/24)-D10)+MAX(0,MIN((D10+MOD(E10-D10,1)),30/24)-MAX(D10,18/24))+MAX(0,(D10+MOD(E10-D10,1))-MAX(D10,42/24))),2))</f>
        <v>0</v>
      </c>
      <c r="I10" s="16" t="n">
        <f aca="false">IF(OR(D10="",E10=""),"",ROUND(24*(MAX(0,MIN((D10+MOD(E10-D10,1)),6/24)-D10)+MAX(0,MIN((D10+MOD(E10-D10,1)),30/24)-MAX(D10,22/24))+MAX(0,(D10+MOD(E10-D10,1))-MAX(D10,46/24))),2))</f>
        <v>0</v>
      </c>
      <c r="J10" s="12"/>
      <c r="K10" s="17"/>
      <c r="L10" s="17"/>
    </row>
    <row r="11" customFormat="false" ht="15" hidden="false" customHeight="false" outlineLevel="0" collapsed="false">
      <c r="A11" s="10" t="n">
        <v>46330</v>
      </c>
      <c r="B11" s="11" t="str">
        <f aca="false">IF(A11="","",CHOOSE(WEEKDAY(A11),"V","H","K","Sze","Cs","P","Szo"))</f>
        <v>Sze</v>
      </c>
      <c r="C11" s="12" t="s">
        <v>38</v>
      </c>
      <c r="D11" s="13" t="n">
        <v>0.333333333333333</v>
      </c>
      <c r="E11" s="13" t="n">
        <v>0.6875</v>
      </c>
      <c r="F11" s="14" t="n">
        <v>30</v>
      </c>
      <c r="G11" s="15" t="n">
        <f aca="false">IF(OR(D11="",E11=""),"",ROUND(MOD(E11-D11,1)*24-N(F11)/60,2))</f>
        <v>8</v>
      </c>
      <c r="H11" s="16" t="n">
        <f aca="false">IF(OR(D11="",E11=""),"",ROUND(24*(MAX(0,MIN((D11+MOD(E11-D11,1)),6/24)-D11)+MAX(0,MIN((D11+MOD(E11-D11,1)),30/24)-MAX(D11,18/24))+MAX(0,(D11+MOD(E11-D11,1))-MAX(D11,42/24))),2))</f>
        <v>0</v>
      </c>
      <c r="I11" s="16" t="n">
        <f aca="false">IF(OR(D11="",E11=""),"",ROUND(24*(MAX(0,MIN((D11+MOD(E11-D11,1)),6/24)-D11)+MAX(0,MIN((D11+MOD(E11-D11,1)),30/24)-MAX(D11,22/24))+MAX(0,(D11+MOD(E11-D11,1))-MAX(D11,46/24))),2))</f>
        <v>0</v>
      </c>
      <c r="J11" s="12"/>
      <c r="K11" s="17"/>
      <c r="L11" s="17"/>
    </row>
    <row r="12" customFormat="false" ht="15" hidden="false" customHeight="false" outlineLevel="0" collapsed="false">
      <c r="A12" s="10" t="n">
        <v>46331</v>
      </c>
      <c r="B12" s="11" t="str">
        <f aca="false">IF(A12="","",CHOOSE(WEEKDAY(A12),"V","H","K","Sze","Cs","P","Szo"))</f>
        <v>Cs</v>
      </c>
      <c r="C12" s="12" t="s">
        <v>38</v>
      </c>
      <c r="D12" s="13" t="n">
        <v>0.333333333333333</v>
      </c>
      <c r="E12" s="13" t="n">
        <v>0.6875</v>
      </c>
      <c r="F12" s="14" t="n">
        <v>30</v>
      </c>
      <c r="G12" s="15" t="n">
        <f aca="false">IF(OR(D12="",E12=""),"",ROUND(MOD(E12-D12,1)*24-N(F12)/60,2))</f>
        <v>8</v>
      </c>
      <c r="H12" s="16" t="n">
        <f aca="false">IF(OR(D12="",E12=""),"",ROUND(24*(MAX(0,MIN((D12+MOD(E12-D12,1)),6/24)-D12)+MAX(0,MIN((D12+MOD(E12-D12,1)),30/24)-MAX(D12,18/24))+MAX(0,(D12+MOD(E12-D12,1))-MAX(D12,42/24))),2))</f>
        <v>0</v>
      </c>
      <c r="I12" s="16" t="n">
        <f aca="false">IF(OR(D12="",E12=""),"",ROUND(24*(MAX(0,MIN((D12+MOD(E12-D12,1)),6/24)-D12)+MAX(0,MIN((D12+MOD(E12-D12,1)),30/24)-MAX(D12,22/24))+MAX(0,(D12+MOD(E12-D12,1))-MAX(D12,46/24))),2))</f>
        <v>0</v>
      </c>
      <c r="J12" s="12"/>
      <c r="K12" s="17"/>
      <c r="L12" s="17"/>
    </row>
    <row r="13" customFormat="false" ht="15" hidden="false" customHeight="false" outlineLevel="0" collapsed="false">
      <c r="A13" s="10" t="n">
        <v>46332</v>
      </c>
      <c r="B13" s="11" t="str">
        <f aca="false">IF(A13="","",CHOOSE(WEEKDAY(A13),"V","H","K","Sze","Cs","P","Szo"))</f>
        <v>P</v>
      </c>
      <c r="C13" s="12" t="s">
        <v>38</v>
      </c>
      <c r="D13" s="13" t="n">
        <v>0.333333333333333</v>
      </c>
      <c r="E13" s="13" t="n">
        <v>0.6875</v>
      </c>
      <c r="F13" s="14" t="n">
        <v>30</v>
      </c>
      <c r="G13" s="15" t="n">
        <f aca="false">IF(OR(D13="",E13=""),"",ROUND(MOD(E13-D13,1)*24-N(F13)/60,2))</f>
        <v>8</v>
      </c>
      <c r="H13" s="16" t="n">
        <f aca="false">IF(OR(D13="",E13=""),"",ROUND(24*(MAX(0,MIN((D13+MOD(E13-D13,1)),6/24)-D13)+MAX(0,MIN((D13+MOD(E13-D13,1)),30/24)-MAX(D13,18/24))+MAX(0,(D13+MOD(E13-D13,1))-MAX(D13,42/24))),2))</f>
        <v>0</v>
      </c>
      <c r="I13" s="16" t="n">
        <f aca="false">IF(OR(D13="",E13=""),"",ROUND(24*(MAX(0,MIN((D13+MOD(E13-D13,1)),6/24)-D13)+MAX(0,MIN((D13+MOD(E13-D13,1)),30/24)-MAX(D13,22/24))+MAX(0,(D13+MOD(E13-D13,1))-MAX(D13,46/24))),2))</f>
        <v>0</v>
      </c>
      <c r="J13" s="12"/>
      <c r="K13" s="17"/>
      <c r="L13" s="17"/>
    </row>
    <row r="14" customFormat="false" ht="15" hidden="false" customHeight="false" outlineLevel="0" collapsed="false">
      <c r="A14" s="10" t="n">
        <v>46335</v>
      </c>
      <c r="B14" s="11" t="str">
        <f aca="false">IF(A14="","",CHOOSE(WEEKDAY(A14),"V","H","K","Sze","Cs","P","Szo"))</f>
        <v>H</v>
      </c>
      <c r="C14" s="12" t="s">
        <v>38</v>
      </c>
      <c r="D14" s="13" t="n">
        <v>0.333333333333333</v>
      </c>
      <c r="E14" s="13" t="n">
        <v>0.6875</v>
      </c>
      <c r="F14" s="14" t="n">
        <v>30</v>
      </c>
      <c r="G14" s="15" t="n">
        <f aca="false">IF(OR(D14="",E14=""),"",ROUND(MOD(E14-D14,1)*24-N(F14)/60,2))</f>
        <v>8</v>
      </c>
      <c r="H14" s="16" t="n">
        <f aca="false">IF(OR(D14="",E14=""),"",ROUND(24*(MAX(0,MIN((D14+MOD(E14-D14,1)),6/24)-D14)+MAX(0,MIN((D14+MOD(E14-D14,1)),30/24)-MAX(D14,18/24))+MAX(0,(D14+MOD(E14-D14,1))-MAX(D14,42/24))),2))</f>
        <v>0</v>
      </c>
      <c r="I14" s="16" t="n">
        <f aca="false">IF(OR(D14="",E14=""),"",ROUND(24*(MAX(0,MIN((D14+MOD(E14-D14,1)),6/24)-D14)+MAX(0,MIN((D14+MOD(E14-D14,1)),30/24)-MAX(D14,22/24))+MAX(0,(D14+MOD(E14-D14,1))-MAX(D14,46/24))),2))</f>
        <v>0</v>
      </c>
      <c r="J14" s="12"/>
      <c r="K14" s="17"/>
      <c r="L14" s="17"/>
    </row>
    <row r="15" customFormat="false" ht="15" hidden="false" customHeight="false" outlineLevel="0" collapsed="false">
      <c r="A15" s="10" t="n">
        <v>46336</v>
      </c>
      <c r="B15" s="11" t="str">
        <f aca="false">IF(A15="","",CHOOSE(WEEKDAY(A15),"V","H","K","Sze","Cs","P","Szo"))</f>
        <v>K</v>
      </c>
      <c r="C15" s="12" t="s">
        <v>38</v>
      </c>
      <c r="D15" s="13" t="n">
        <v>0.333333333333333</v>
      </c>
      <c r="E15" s="13" t="n">
        <v>0.6875</v>
      </c>
      <c r="F15" s="14" t="n">
        <v>30</v>
      </c>
      <c r="G15" s="15" t="n">
        <f aca="false">IF(OR(D15="",E15=""),"",ROUND(MOD(E15-D15,1)*24-N(F15)/60,2))</f>
        <v>8</v>
      </c>
      <c r="H15" s="16" t="n">
        <f aca="false">IF(OR(D15="",E15=""),"",ROUND(24*(MAX(0,MIN((D15+MOD(E15-D15,1)),6/24)-D15)+MAX(0,MIN((D15+MOD(E15-D15,1)),30/24)-MAX(D15,18/24))+MAX(0,(D15+MOD(E15-D15,1))-MAX(D15,42/24))),2))</f>
        <v>0</v>
      </c>
      <c r="I15" s="16" t="n">
        <f aca="false">IF(OR(D15="",E15=""),"",ROUND(24*(MAX(0,MIN((D15+MOD(E15-D15,1)),6/24)-D15)+MAX(0,MIN((D15+MOD(E15-D15,1)),30/24)-MAX(D15,22/24))+MAX(0,(D15+MOD(E15-D15,1))-MAX(D15,46/24))),2))</f>
        <v>0</v>
      </c>
      <c r="J15" s="12"/>
      <c r="K15" s="17"/>
      <c r="L15" s="17"/>
    </row>
    <row r="16" customFormat="false" ht="15" hidden="false" customHeight="false" outlineLevel="0" collapsed="false">
      <c r="A16" s="10" t="n">
        <v>46336</v>
      </c>
      <c r="B16" s="11" t="str">
        <f aca="false">IF(A16="","",CHOOSE(WEEKDAY(A16),"V","H","K","Sze","Cs","P","Szo"))</f>
        <v>K</v>
      </c>
      <c r="C16" s="12" t="s">
        <v>39</v>
      </c>
      <c r="D16" s="13" t="n">
        <v>0.6875</v>
      </c>
      <c r="E16" s="13" t="n">
        <v>0.729166666666667</v>
      </c>
      <c r="F16" s="14" t="n">
        <v>0</v>
      </c>
      <c r="G16" s="15" t="n">
        <f aca="false">IF(OR(D16="",E16=""),"",ROUND(MOD(E16-D16,1)*24-N(F16)/60,2))</f>
        <v>1</v>
      </c>
      <c r="H16" s="16" t="n">
        <f aca="false">IF(OR(D16="",E16=""),"",ROUND(24*(MAX(0,MIN((D16+MOD(E16-D16,1)),6/24)-D16)+MAX(0,MIN((D16+MOD(E16-D16,1)),30/24)-MAX(D16,18/24))+MAX(0,(D16+MOD(E16-D16,1))-MAX(D16,42/24))),2))</f>
        <v>0</v>
      </c>
      <c r="I16" s="16" t="n">
        <f aca="false">IF(OR(D16="",E16=""),"",ROUND(24*(MAX(0,MIN((D16+MOD(E16-D16,1)),6/24)-D16)+MAX(0,MIN((D16+MOD(E16-D16,1)),30/24)-MAX(D16,22/24))+MAX(0,(D16+MOD(E16-D16,1))-MAX(D16,46/24))),2))</f>
        <v>0</v>
      </c>
      <c r="J16" s="12"/>
      <c r="K16" s="17" t="s">
        <v>40</v>
      </c>
      <c r="L16" s="17" t="s">
        <v>41</v>
      </c>
    </row>
    <row r="17" customFormat="false" ht="15" hidden="false" customHeight="false" outlineLevel="0" collapsed="false">
      <c r="A17" s="10" t="n">
        <v>46337</v>
      </c>
      <c r="B17" s="11" t="str">
        <f aca="false">IF(A17="","",CHOOSE(WEEKDAY(A17),"V","H","K","Sze","Cs","P","Szo"))</f>
        <v>Sze</v>
      </c>
      <c r="C17" s="12" t="s">
        <v>38</v>
      </c>
      <c r="D17" s="13" t="n">
        <v>0.333333333333333</v>
      </c>
      <c r="E17" s="13" t="n">
        <v>0.6875</v>
      </c>
      <c r="F17" s="14" t="n">
        <v>30</v>
      </c>
      <c r="G17" s="15" t="n">
        <f aca="false">IF(OR(D17="",E17=""),"",ROUND(MOD(E17-D17,1)*24-N(F17)/60,2))</f>
        <v>8</v>
      </c>
      <c r="H17" s="16" t="n">
        <f aca="false">IF(OR(D17="",E17=""),"",ROUND(24*(MAX(0,MIN((D17+MOD(E17-D17,1)),6/24)-D17)+MAX(0,MIN((D17+MOD(E17-D17,1)),30/24)-MAX(D17,18/24))+MAX(0,(D17+MOD(E17-D17,1))-MAX(D17,42/24))),2))</f>
        <v>0</v>
      </c>
      <c r="I17" s="16" t="n">
        <f aca="false">IF(OR(D17="",E17=""),"",ROUND(24*(MAX(0,MIN((D17+MOD(E17-D17,1)),6/24)-D17)+MAX(0,MIN((D17+MOD(E17-D17,1)),30/24)-MAX(D17,22/24))+MAX(0,(D17+MOD(E17-D17,1))-MAX(D17,46/24))),2))</f>
        <v>0</v>
      </c>
      <c r="J17" s="12"/>
      <c r="K17" s="17"/>
      <c r="L17" s="17"/>
    </row>
    <row r="18" customFormat="false" ht="15" hidden="false" customHeight="false" outlineLevel="0" collapsed="false">
      <c r="A18" s="10" t="n">
        <v>46338</v>
      </c>
      <c r="B18" s="11" t="str">
        <f aca="false">IF(A18="","",CHOOSE(WEEKDAY(A18),"V","H","K","Sze","Cs","P","Szo"))</f>
        <v>Cs</v>
      </c>
      <c r="C18" s="12" t="s">
        <v>38</v>
      </c>
      <c r="D18" s="13" t="n">
        <v>0.333333333333333</v>
      </c>
      <c r="E18" s="13" t="n">
        <v>0.6875</v>
      </c>
      <c r="F18" s="14" t="n">
        <v>30</v>
      </c>
      <c r="G18" s="15" t="n">
        <f aca="false">IF(OR(D18="",E18=""),"",ROUND(MOD(E18-D18,1)*24-N(F18)/60,2))</f>
        <v>8</v>
      </c>
      <c r="H18" s="16" t="n">
        <f aca="false">IF(OR(D18="",E18=""),"",ROUND(24*(MAX(0,MIN((D18+MOD(E18-D18,1)),6/24)-D18)+MAX(0,MIN((D18+MOD(E18-D18,1)),30/24)-MAX(D18,18/24))+MAX(0,(D18+MOD(E18-D18,1))-MAX(D18,42/24))),2))</f>
        <v>0</v>
      </c>
      <c r="I18" s="16" t="n">
        <f aca="false">IF(OR(D18="",E18=""),"",ROUND(24*(MAX(0,MIN((D18+MOD(E18-D18,1)),6/24)-D18)+MAX(0,MIN((D18+MOD(E18-D18,1)),30/24)-MAX(D18,22/24))+MAX(0,(D18+MOD(E18-D18,1))-MAX(D18,46/24))),2))</f>
        <v>0</v>
      </c>
      <c r="J18" s="12"/>
      <c r="K18" s="17"/>
      <c r="L18" s="17" t="s">
        <v>42</v>
      </c>
    </row>
    <row r="19" customFormat="false" ht="15" hidden="false" customHeight="false" outlineLevel="0" collapsed="false">
      <c r="A19" s="10" t="n">
        <v>46339</v>
      </c>
      <c r="B19" s="11" t="str">
        <f aca="false">IF(A19="","",CHOOSE(WEEKDAY(A19),"V","H","K","Sze","Cs","P","Szo"))</f>
        <v>P</v>
      </c>
      <c r="C19" s="12" t="s">
        <v>38</v>
      </c>
      <c r="D19" s="13" t="n">
        <v>0.333333333333333</v>
      </c>
      <c r="E19" s="13" t="n">
        <v>0.6875</v>
      </c>
      <c r="F19" s="14" t="n">
        <v>30</v>
      </c>
      <c r="G19" s="15" t="n">
        <f aca="false">IF(OR(D19="",E19=""),"",ROUND(MOD(E19-D19,1)*24-N(F19)/60,2))</f>
        <v>8</v>
      </c>
      <c r="H19" s="16" t="n">
        <f aca="false">IF(OR(D19="",E19=""),"",ROUND(24*(MAX(0,MIN((D19+MOD(E19-D19,1)),6/24)-D19)+MAX(0,MIN((D19+MOD(E19-D19,1)),30/24)-MAX(D19,18/24))+MAX(0,(D19+MOD(E19-D19,1))-MAX(D19,42/24))),2))</f>
        <v>0</v>
      </c>
      <c r="I19" s="16" t="n">
        <f aca="false">IF(OR(D19="",E19=""),"",ROUND(24*(MAX(0,MIN((D19+MOD(E19-D19,1)),6/24)-D19)+MAX(0,MIN((D19+MOD(E19-D19,1)),30/24)-MAX(D19,22/24))+MAX(0,(D19+MOD(E19-D19,1))-MAX(D19,46/24))),2))</f>
        <v>0</v>
      </c>
      <c r="J19" s="12"/>
      <c r="K19" s="17"/>
      <c r="L19" s="17"/>
    </row>
    <row r="20" customFormat="false" ht="15" hidden="false" customHeight="false" outlineLevel="0" collapsed="false">
      <c r="A20" s="10" t="n">
        <v>46342</v>
      </c>
      <c r="B20" s="11" t="str">
        <f aca="false">IF(A20="","",CHOOSE(WEEKDAY(A20),"V","H","K","Sze","Cs","P","Szo"))</f>
        <v>H</v>
      </c>
      <c r="C20" s="12" t="s">
        <v>38</v>
      </c>
      <c r="D20" s="13" t="n">
        <v>0.333333333333333</v>
      </c>
      <c r="E20" s="13" t="n">
        <v>0.6875</v>
      </c>
      <c r="F20" s="14" t="n">
        <v>30</v>
      </c>
      <c r="G20" s="15" t="n">
        <f aca="false">IF(OR(D20="",E20=""),"",ROUND(MOD(E20-D20,1)*24-N(F20)/60,2))</f>
        <v>8</v>
      </c>
      <c r="H20" s="16" t="n">
        <f aca="false">IF(OR(D20="",E20=""),"",ROUND(24*(MAX(0,MIN((D20+MOD(E20-D20,1)),6/24)-D20)+MAX(0,MIN((D20+MOD(E20-D20,1)),30/24)-MAX(D20,18/24))+MAX(0,(D20+MOD(E20-D20,1))-MAX(D20,42/24))),2))</f>
        <v>0</v>
      </c>
      <c r="I20" s="16" t="n">
        <f aca="false">IF(OR(D20="",E20=""),"",ROUND(24*(MAX(0,MIN((D20+MOD(E20-D20,1)),6/24)-D20)+MAX(0,MIN((D20+MOD(E20-D20,1)),30/24)-MAX(D20,22/24))+MAX(0,(D20+MOD(E20-D20,1))-MAX(D20,46/24))),2))</f>
        <v>0</v>
      </c>
      <c r="J20" s="12"/>
      <c r="K20" s="17"/>
      <c r="L20" s="17"/>
    </row>
    <row r="21" customFormat="false" ht="15" hidden="false" customHeight="false" outlineLevel="0" collapsed="false">
      <c r="A21" s="10" t="n">
        <v>46343</v>
      </c>
      <c r="B21" s="11" t="str">
        <f aca="false">IF(A21="","",CHOOSE(WEEKDAY(A21),"V","H","K","Sze","Cs","P","Szo"))</f>
        <v>K</v>
      </c>
      <c r="C21" s="12" t="s">
        <v>38</v>
      </c>
      <c r="D21" s="13" t="n">
        <v>0.333333333333333</v>
      </c>
      <c r="E21" s="13" t="n">
        <v>0.6875</v>
      </c>
      <c r="F21" s="14" t="n">
        <v>30</v>
      </c>
      <c r="G21" s="15" t="n">
        <f aca="false">IF(OR(D21="",E21=""),"",ROUND(MOD(E21-D21,1)*24-N(F21)/60,2))</f>
        <v>8</v>
      </c>
      <c r="H21" s="16" t="n">
        <f aca="false">IF(OR(D21="",E21=""),"",ROUND(24*(MAX(0,MIN((D21+MOD(E21-D21,1)),6/24)-D21)+MAX(0,MIN((D21+MOD(E21-D21,1)),30/24)-MAX(D21,18/24))+MAX(0,(D21+MOD(E21-D21,1))-MAX(D21,42/24))),2))</f>
        <v>0</v>
      </c>
      <c r="I21" s="16" t="n">
        <f aca="false">IF(OR(D21="",E21=""),"",ROUND(24*(MAX(0,MIN((D21+MOD(E21-D21,1)),6/24)-D21)+MAX(0,MIN((D21+MOD(E21-D21,1)),30/24)-MAX(D21,22/24))+MAX(0,(D21+MOD(E21-D21,1))-MAX(D21,46/24))),2))</f>
        <v>0</v>
      </c>
      <c r="J21" s="12"/>
      <c r="K21" s="17"/>
      <c r="L21" s="17"/>
    </row>
    <row r="22" customFormat="false" ht="15" hidden="false" customHeight="false" outlineLevel="0" collapsed="false">
      <c r="A22" s="10" t="n">
        <v>46344</v>
      </c>
      <c r="B22" s="11" t="str">
        <f aca="false">IF(A22="","",CHOOSE(WEEKDAY(A22),"V","H","K","Sze","Cs","P","Szo"))</f>
        <v>Sze</v>
      </c>
      <c r="C22" s="12" t="s">
        <v>38</v>
      </c>
      <c r="D22" s="13" t="n">
        <v>0.333333333333333</v>
      </c>
      <c r="E22" s="13" t="n">
        <v>0.6875</v>
      </c>
      <c r="F22" s="14" t="n">
        <v>30</v>
      </c>
      <c r="G22" s="15" t="n">
        <f aca="false">IF(OR(D22="",E22=""),"",ROUND(MOD(E22-D22,1)*24-N(F22)/60,2))</f>
        <v>8</v>
      </c>
      <c r="H22" s="16" t="n">
        <f aca="false">IF(OR(D22="",E22=""),"",ROUND(24*(MAX(0,MIN((D22+MOD(E22-D22,1)),6/24)-D22)+MAX(0,MIN((D22+MOD(E22-D22,1)),30/24)-MAX(D22,18/24))+MAX(0,(D22+MOD(E22-D22,1))-MAX(D22,42/24))),2))</f>
        <v>0</v>
      </c>
      <c r="I22" s="16" t="n">
        <f aca="false">IF(OR(D22="",E22=""),"",ROUND(24*(MAX(0,MIN((D22+MOD(E22-D22,1)),6/24)-D22)+MAX(0,MIN((D22+MOD(E22-D22,1)),30/24)-MAX(D22,22/24))+MAX(0,(D22+MOD(E22-D22,1))-MAX(D22,46/24))),2))</f>
        <v>0</v>
      </c>
      <c r="J22" s="12"/>
      <c r="K22" s="17"/>
      <c r="L22" s="17"/>
    </row>
    <row r="23" customFormat="false" ht="15" hidden="false" customHeight="false" outlineLevel="0" collapsed="false">
      <c r="A23" s="10" t="n">
        <v>46345</v>
      </c>
      <c r="B23" s="11" t="str">
        <f aca="false">IF(A23="","",CHOOSE(WEEKDAY(A23),"V","H","K","Sze","Cs","P","Szo"))</f>
        <v>Cs</v>
      </c>
      <c r="C23" s="12" t="s">
        <v>38</v>
      </c>
      <c r="D23" s="13" t="n">
        <v>0.333333333333333</v>
      </c>
      <c r="E23" s="13" t="n">
        <v>0.6875</v>
      </c>
      <c r="F23" s="14" t="n">
        <v>30</v>
      </c>
      <c r="G23" s="15" t="n">
        <f aca="false">IF(OR(D23="",E23=""),"",ROUND(MOD(E23-D23,1)*24-N(F23)/60,2))</f>
        <v>8</v>
      </c>
      <c r="H23" s="16" t="n">
        <f aca="false">IF(OR(D23="",E23=""),"",ROUND(24*(MAX(0,MIN((D23+MOD(E23-D23,1)),6/24)-D23)+MAX(0,MIN((D23+MOD(E23-D23,1)),30/24)-MAX(D23,18/24))+MAX(0,(D23+MOD(E23-D23,1))-MAX(D23,42/24))),2))</f>
        <v>0</v>
      </c>
      <c r="I23" s="16" t="n">
        <f aca="false">IF(OR(D23="",E23=""),"",ROUND(24*(MAX(0,MIN((D23+MOD(E23-D23,1)),6/24)-D23)+MAX(0,MIN((D23+MOD(E23-D23,1)),30/24)-MAX(D23,22/24))+MAX(0,(D23+MOD(E23-D23,1))-MAX(D23,46/24))),2))</f>
        <v>0</v>
      </c>
      <c r="J23" s="12"/>
      <c r="K23" s="17"/>
      <c r="L23" s="17"/>
    </row>
    <row r="24" customFormat="false" ht="15" hidden="false" customHeight="false" outlineLevel="0" collapsed="false">
      <c r="A24" s="10" t="n">
        <v>46346</v>
      </c>
      <c r="B24" s="11" t="str">
        <f aca="false">IF(A24="","",CHOOSE(WEEKDAY(A24),"V","H","K","Sze","Cs","P","Szo"))</f>
        <v>P</v>
      </c>
      <c r="C24" s="12"/>
      <c r="D24" s="13"/>
      <c r="E24" s="13"/>
      <c r="F24" s="14"/>
      <c r="G24" s="15" t="str">
        <f aca="false">IF(OR(D24="",E24=""),"",ROUND(MOD(E24-D24,1)*24-N(F24)/60,2))</f>
        <v/>
      </c>
      <c r="H24" s="16" t="str">
        <f aca="false">IF(OR(D24="",E24=""),"",ROUND(24*(MAX(0,MIN((D24+MOD(E24-D24,1)),6/24)-D24)+MAX(0,MIN((D24+MOD(E24-D24,1)),30/24)-MAX(D24,18/24))+MAX(0,(D24+MOD(E24-D24,1))-MAX(D24,42/24))),2))</f>
        <v/>
      </c>
      <c r="I24" s="16" t="str">
        <f aca="false">IF(OR(D24="",E24=""),"",ROUND(24*(MAX(0,MIN((D24+MOD(E24-D24,1)),6/24)-D24)+MAX(0,MIN((D24+MOD(E24-D24,1)),30/24)-MAX(D24,22/24))+MAX(0,(D24+MOD(E24-D24,1))-MAX(D24,46/24))),2))</f>
        <v/>
      </c>
      <c r="J24" s="12" t="s">
        <v>43</v>
      </c>
      <c r="K24" s="17"/>
      <c r="L24" s="17" t="s">
        <v>44</v>
      </c>
    </row>
    <row r="25" customFormat="false" ht="15" hidden="false" customHeight="false" outlineLevel="0" collapsed="false">
      <c r="A25" s="10" t="n">
        <v>46349</v>
      </c>
      <c r="B25" s="11" t="str">
        <f aca="false">IF(A25="","",CHOOSE(WEEKDAY(A25),"V","H","K","Sze","Cs","P","Szo"))</f>
        <v>H</v>
      </c>
      <c r="C25" s="12" t="s">
        <v>38</v>
      </c>
      <c r="D25" s="13" t="n">
        <v>0.333333333333333</v>
      </c>
      <c r="E25" s="13" t="n">
        <v>0.6875</v>
      </c>
      <c r="F25" s="14" t="n">
        <v>30</v>
      </c>
      <c r="G25" s="15" t="n">
        <f aca="false">IF(OR(D25="",E25=""),"",ROUND(MOD(E25-D25,1)*24-N(F25)/60,2))</f>
        <v>8</v>
      </c>
      <c r="H25" s="16" t="n">
        <f aca="false">IF(OR(D25="",E25=""),"",ROUND(24*(MAX(0,MIN((D25+MOD(E25-D25,1)),6/24)-D25)+MAX(0,MIN((D25+MOD(E25-D25,1)),30/24)-MAX(D25,18/24))+MAX(0,(D25+MOD(E25-D25,1))-MAX(D25,42/24))),2))</f>
        <v>0</v>
      </c>
      <c r="I25" s="16" t="n">
        <f aca="false">IF(OR(D25="",E25=""),"",ROUND(24*(MAX(0,MIN((D25+MOD(E25-D25,1)),6/24)-D25)+MAX(0,MIN((D25+MOD(E25-D25,1)),30/24)-MAX(D25,22/24))+MAX(0,(D25+MOD(E25-D25,1))-MAX(D25,46/24))),2))</f>
        <v>0</v>
      </c>
      <c r="J25" s="12"/>
      <c r="K25" s="17"/>
      <c r="L25" s="17"/>
    </row>
    <row r="26" customFormat="false" ht="15" hidden="false" customHeight="false" outlineLevel="0" collapsed="false">
      <c r="A26" s="10" t="n">
        <v>46350</v>
      </c>
      <c r="B26" s="11" t="str">
        <f aca="false">IF(A26="","",CHOOSE(WEEKDAY(A26),"V","H","K","Sze","Cs","P","Szo"))</f>
        <v>K</v>
      </c>
      <c r="C26" s="12" t="s">
        <v>38</v>
      </c>
      <c r="D26" s="13" t="n">
        <v>0.333333333333333</v>
      </c>
      <c r="E26" s="13" t="n">
        <v>0.6875</v>
      </c>
      <c r="F26" s="14" t="n">
        <v>30</v>
      </c>
      <c r="G26" s="15" t="n">
        <f aca="false">IF(OR(D26="",E26=""),"",ROUND(MOD(E26-D26,1)*24-N(F26)/60,2))</f>
        <v>8</v>
      </c>
      <c r="H26" s="16" t="n">
        <f aca="false">IF(OR(D26="",E26=""),"",ROUND(24*(MAX(0,MIN((D26+MOD(E26-D26,1)),6/24)-D26)+MAX(0,MIN((D26+MOD(E26-D26,1)),30/24)-MAX(D26,18/24))+MAX(0,(D26+MOD(E26-D26,1))-MAX(D26,42/24))),2))</f>
        <v>0</v>
      </c>
      <c r="I26" s="16" t="n">
        <f aca="false">IF(OR(D26="",E26=""),"",ROUND(24*(MAX(0,MIN((D26+MOD(E26-D26,1)),6/24)-D26)+MAX(0,MIN((D26+MOD(E26-D26,1)),30/24)-MAX(D26,22/24))+MAX(0,(D26+MOD(E26-D26,1))-MAX(D26,46/24))),2))</f>
        <v>0</v>
      </c>
      <c r="J26" s="12"/>
      <c r="K26" s="17"/>
      <c r="L26" s="17"/>
    </row>
    <row r="27" customFormat="false" ht="15" hidden="false" customHeight="false" outlineLevel="0" collapsed="false">
      <c r="A27" s="10" t="n">
        <v>46351</v>
      </c>
      <c r="B27" s="11" t="str">
        <f aca="false">IF(A27="","",CHOOSE(WEEKDAY(A27),"V","H","K","Sze","Cs","P","Szo"))</f>
        <v>Sze</v>
      </c>
      <c r="C27" s="12" t="s">
        <v>38</v>
      </c>
      <c r="D27" s="13" t="n">
        <v>0.333333333333333</v>
      </c>
      <c r="E27" s="13" t="n">
        <v>0.6875</v>
      </c>
      <c r="F27" s="14" t="n">
        <v>30</v>
      </c>
      <c r="G27" s="15" t="n">
        <f aca="false">IF(OR(D27="",E27=""),"",ROUND(MOD(E27-D27,1)*24-N(F27)/60,2))</f>
        <v>8</v>
      </c>
      <c r="H27" s="16" t="n">
        <f aca="false">IF(OR(D27="",E27=""),"",ROUND(24*(MAX(0,MIN((D27+MOD(E27-D27,1)),6/24)-D27)+MAX(0,MIN((D27+MOD(E27-D27,1)),30/24)-MAX(D27,18/24))+MAX(0,(D27+MOD(E27-D27,1))-MAX(D27,42/24))),2))</f>
        <v>0</v>
      </c>
      <c r="I27" s="16" t="n">
        <f aca="false">IF(OR(D27="",E27=""),"",ROUND(24*(MAX(0,MIN((D27+MOD(E27-D27,1)),6/24)-D27)+MAX(0,MIN((D27+MOD(E27-D27,1)),30/24)-MAX(D27,22/24))+MAX(0,(D27+MOD(E27-D27,1))-MAX(D27,46/24))),2))</f>
        <v>0</v>
      </c>
      <c r="J27" s="12"/>
      <c r="K27" s="17"/>
      <c r="L27" s="17"/>
    </row>
    <row r="28" customFormat="false" ht="15" hidden="false" customHeight="false" outlineLevel="0" collapsed="false">
      <c r="A28" s="10" t="n">
        <v>46352</v>
      </c>
      <c r="B28" s="11" t="str">
        <f aca="false">IF(A28="","",CHOOSE(WEEKDAY(A28),"V","H","K","Sze","Cs","P","Szo"))</f>
        <v>Cs</v>
      </c>
      <c r="C28" s="12" t="s">
        <v>38</v>
      </c>
      <c r="D28" s="13" t="n">
        <v>0.333333333333333</v>
      </c>
      <c r="E28" s="13" t="n">
        <v>0.6875</v>
      </c>
      <c r="F28" s="14" t="n">
        <v>30</v>
      </c>
      <c r="G28" s="15" t="n">
        <f aca="false">IF(OR(D28="",E28=""),"",ROUND(MOD(E28-D28,1)*24-N(F28)/60,2))</f>
        <v>8</v>
      </c>
      <c r="H28" s="16" t="n">
        <f aca="false">IF(OR(D28="",E28=""),"",ROUND(24*(MAX(0,MIN((D28+MOD(E28-D28,1)),6/24)-D28)+MAX(0,MIN((D28+MOD(E28-D28,1)),30/24)-MAX(D28,18/24))+MAX(0,(D28+MOD(E28-D28,1))-MAX(D28,42/24))),2))</f>
        <v>0</v>
      </c>
      <c r="I28" s="16" t="n">
        <f aca="false">IF(OR(D28="",E28=""),"",ROUND(24*(MAX(0,MIN((D28+MOD(E28-D28,1)),6/24)-D28)+MAX(0,MIN((D28+MOD(E28-D28,1)),30/24)-MAX(D28,22/24))+MAX(0,(D28+MOD(E28-D28,1))-MAX(D28,46/24))),2))</f>
        <v>0</v>
      </c>
      <c r="J28" s="12"/>
      <c r="K28" s="17"/>
      <c r="L28" s="17"/>
    </row>
    <row r="29" customFormat="false" ht="15" hidden="false" customHeight="false" outlineLevel="0" collapsed="false">
      <c r="A29" s="10" t="n">
        <v>46353</v>
      </c>
      <c r="B29" s="11" t="str">
        <f aca="false">IF(A29="","",CHOOSE(WEEKDAY(A29),"V","H","K","Sze","Cs","P","Szo"))</f>
        <v>P</v>
      </c>
      <c r="C29" s="12" t="s">
        <v>38</v>
      </c>
      <c r="D29" s="13" t="n">
        <v>0.333333333333333</v>
      </c>
      <c r="E29" s="13" t="n">
        <v>0.6875</v>
      </c>
      <c r="F29" s="14" t="n">
        <v>30</v>
      </c>
      <c r="G29" s="15" t="n">
        <f aca="false">IF(OR(D29="",E29=""),"",ROUND(MOD(E29-D29,1)*24-N(F29)/60,2))</f>
        <v>8</v>
      </c>
      <c r="H29" s="16" t="n">
        <f aca="false">IF(OR(D29="",E29=""),"",ROUND(24*(MAX(0,MIN((D29+MOD(E29-D29,1)),6/24)-D29)+MAX(0,MIN((D29+MOD(E29-D29,1)),30/24)-MAX(D29,18/24))+MAX(0,(D29+MOD(E29-D29,1))-MAX(D29,42/24))),2))</f>
        <v>0</v>
      </c>
      <c r="I29" s="16" t="n">
        <f aca="false">IF(OR(D29="",E29=""),"",ROUND(24*(MAX(0,MIN((D29+MOD(E29-D29,1)),6/24)-D29)+MAX(0,MIN((D29+MOD(E29-D29,1)),30/24)-MAX(D29,22/24))+MAX(0,(D29+MOD(E29-D29,1))-MAX(D29,46/24))),2))</f>
        <v>0</v>
      </c>
      <c r="J29" s="12"/>
      <c r="K29" s="17"/>
      <c r="L29" s="17"/>
    </row>
    <row r="30" customFormat="false" ht="15" hidden="false" customHeight="false" outlineLevel="0" collapsed="false">
      <c r="A30" s="10" t="n">
        <v>46356</v>
      </c>
      <c r="B30" s="11" t="str">
        <f aca="false">IF(A30="","",CHOOSE(WEEKDAY(A30),"V","H","K","Sze","Cs","P","Szo"))</f>
        <v>H</v>
      </c>
      <c r="C30" s="12" t="s">
        <v>38</v>
      </c>
      <c r="D30" s="13" t="n">
        <v>0.333333333333333</v>
      </c>
      <c r="E30" s="13" t="n">
        <v>0.6875</v>
      </c>
      <c r="F30" s="14" t="n">
        <v>30</v>
      </c>
      <c r="G30" s="15" t="n">
        <f aca="false">IF(OR(D30="",E30=""),"",ROUND(MOD(E30-D30,1)*24-N(F30)/60,2))</f>
        <v>8</v>
      </c>
      <c r="H30" s="16" t="n">
        <f aca="false">IF(OR(D30="",E30=""),"",ROUND(24*(MAX(0,MIN((D30+MOD(E30-D30,1)),6/24)-D30)+MAX(0,MIN((D30+MOD(E30-D30,1)),30/24)-MAX(D30,18/24))+MAX(0,(D30+MOD(E30-D30,1))-MAX(D30,42/24))),2))</f>
        <v>0</v>
      </c>
      <c r="I30" s="16" t="n">
        <f aca="false">IF(OR(D30="",E30=""),"",ROUND(24*(MAX(0,MIN((D30+MOD(E30-D30,1)),6/24)-D30)+MAX(0,MIN((D30+MOD(E30-D30,1)),30/24)-MAX(D30,22/24))+MAX(0,(D30+MOD(E30-D30,1))-MAX(D30,46/24))),2))</f>
        <v>0</v>
      </c>
      <c r="J30" s="12"/>
      <c r="K30" s="17"/>
      <c r="L30" s="17"/>
    </row>
    <row r="31" customFormat="false" ht="15" hidden="false" customHeight="false" outlineLevel="0" collapsed="false">
      <c r="A31" s="10"/>
      <c r="B31" s="11" t="str">
        <f aca="false">IF(A31="","",CHOOSE(WEEKDAY(A31),"V","H","K","Sze","Cs","P","Szo"))</f>
        <v/>
      </c>
      <c r="C31" s="12"/>
      <c r="D31" s="13"/>
      <c r="E31" s="13"/>
      <c r="F31" s="14"/>
      <c r="G31" s="15" t="str">
        <f aca="false">IF(OR(D31="",E31=""),"",ROUND(MOD(E31-D31,1)*24-N(F31)/60,2))</f>
        <v/>
      </c>
      <c r="H31" s="16" t="str">
        <f aca="false">IF(OR(D31="",E31=""),"",ROUND(24*(MAX(0,MIN((D31+MOD(E31-D31,1)),6/24)-D31)+MAX(0,MIN((D31+MOD(E31-D31,1)),30/24)-MAX(D31,18/24))+MAX(0,(D31+MOD(E31-D31,1))-MAX(D31,42/24))),2))</f>
        <v/>
      </c>
      <c r="I31" s="16" t="str">
        <f aca="false">IF(OR(D31="",E31=""),"",ROUND(24*(MAX(0,MIN((D31+MOD(E31-D31,1)),6/24)-D31)+MAX(0,MIN((D31+MOD(E31-D31,1)),30/24)-MAX(D31,22/24))+MAX(0,(D31+MOD(E31-D31,1))-MAX(D31,46/24))),2))</f>
        <v/>
      </c>
      <c r="J31" s="12"/>
      <c r="K31" s="17"/>
      <c r="L31" s="17"/>
    </row>
    <row r="32" customFormat="false" ht="15" hidden="false" customHeight="false" outlineLevel="0" collapsed="false">
      <c r="A32" s="10"/>
      <c r="B32" s="11" t="str">
        <f aca="false">IF(A32="","",CHOOSE(WEEKDAY(A32),"V","H","K","Sze","Cs","P","Szo"))</f>
        <v/>
      </c>
      <c r="C32" s="12"/>
      <c r="D32" s="13"/>
      <c r="E32" s="13"/>
      <c r="F32" s="14"/>
      <c r="G32" s="15" t="str">
        <f aca="false">IF(OR(D32="",E32=""),"",ROUND(MOD(E32-D32,1)*24-N(F32)/60,2))</f>
        <v/>
      </c>
      <c r="H32" s="16" t="str">
        <f aca="false">IF(OR(D32="",E32=""),"",ROUND(24*(MAX(0,MIN((D32+MOD(E32-D32,1)),6/24)-D32)+MAX(0,MIN((D32+MOD(E32-D32,1)),30/24)-MAX(D32,18/24))+MAX(0,(D32+MOD(E32-D32,1))-MAX(D32,42/24))),2))</f>
        <v/>
      </c>
      <c r="I32" s="16" t="str">
        <f aca="false">IF(OR(D32="",E32=""),"",ROUND(24*(MAX(0,MIN((D32+MOD(E32-D32,1)),6/24)-D32)+MAX(0,MIN((D32+MOD(E32-D32,1)),30/24)-MAX(D32,22/24))+MAX(0,(D32+MOD(E32-D32,1))-MAX(D32,46/24))),2))</f>
        <v/>
      </c>
      <c r="J32" s="12"/>
      <c r="K32" s="17"/>
      <c r="L32" s="17"/>
    </row>
    <row r="33" customFormat="false" ht="15" hidden="false" customHeight="false" outlineLevel="0" collapsed="false">
      <c r="A33" s="10"/>
      <c r="B33" s="11" t="str">
        <f aca="false">IF(A33="","",CHOOSE(WEEKDAY(A33),"V","H","K","Sze","Cs","P","Szo"))</f>
        <v/>
      </c>
      <c r="C33" s="12"/>
      <c r="D33" s="13"/>
      <c r="E33" s="13"/>
      <c r="F33" s="14"/>
      <c r="G33" s="15" t="str">
        <f aca="false">IF(OR(D33="",E33=""),"",ROUND(MOD(E33-D33,1)*24-N(F33)/60,2))</f>
        <v/>
      </c>
      <c r="H33" s="16" t="str">
        <f aca="false">IF(OR(D33="",E33=""),"",ROUND(24*(MAX(0,MIN((D33+MOD(E33-D33,1)),6/24)-D33)+MAX(0,MIN((D33+MOD(E33-D33,1)),30/24)-MAX(D33,18/24))+MAX(0,(D33+MOD(E33-D33,1))-MAX(D33,42/24))),2))</f>
        <v/>
      </c>
      <c r="I33" s="16" t="str">
        <f aca="false">IF(OR(D33="",E33=""),"",ROUND(24*(MAX(0,MIN((D33+MOD(E33-D33,1)),6/24)-D33)+MAX(0,MIN((D33+MOD(E33-D33,1)),30/24)-MAX(D33,22/24))+MAX(0,(D33+MOD(E33-D33,1))-MAX(D33,46/24))),2))</f>
        <v/>
      </c>
      <c r="J33" s="12"/>
      <c r="K33" s="17"/>
      <c r="L33" s="17"/>
    </row>
    <row r="34" customFormat="false" ht="15" hidden="false" customHeight="false" outlineLevel="0" collapsed="false">
      <c r="A34" s="10"/>
      <c r="B34" s="11" t="str">
        <f aca="false">IF(A34="","",CHOOSE(WEEKDAY(A34),"V","H","K","Sze","Cs","P","Szo"))</f>
        <v/>
      </c>
      <c r="C34" s="12"/>
      <c r="D34" s="13"/>
      <c r="E34" s="13"/>
      <c r="F34" s="14"/>
      <c r="G34" s="15" t="str">
        <f aca="false">IF(OR(D34="",E34=""),"",ROUND(MOD(E34-D34,1)*24-N(F34)/60,2))</f>
        <v/>
      </c>
      <c r="H34" s="16" t="str">
        <f aca="false">IF(OR(D34="",E34=""),"",ROUND(24*(MAX(0,MIN((D34+MOD(E34-D34,1)),6/24)-D34)+MAX(0,MIN((D34+MOD(E34-D34,1)),30/24)-MAX(D34,18/24))+MAX(0,(D34+MOD(E34-D34,1))-MAX(D34,42/24))),2))</f>
        <v/>
      </c>
      <c r="I34" s="16" t="str">
        <f aca="false">IF(OR(D34="",E34=""),"",ROUND(24*(MAX(0,MIN((D34+MOD(E34-D34,1)),6/24)-D34)+MAX(0,MIN((D34+MOD(E34-D34,1)),30/24)-MAX(D34,22/24))+MAX(0,(D34+MOD(E34-D34,1))-MAX(D34,46/24))),2))</f>
        <v/>
      </c>
      <c r="J34" s="12"/>
      <c r="K34" s="17"/>
      <c r="L34" s="17"/>
    </row>
    <row r="35" customFormat="false" ht="15" hidden="false" customHeight="false" outlineLevel="0" collapsed="false">
      <c r="A35" s="10"/>
      <c r="B35" s="11" t="str">
        <f aca="false">IF(A35="","",CHOOSE(WEEKDAY(A35),"V","H","K","Sze","Cs","P","Szo"))</f>
        <v/>
      </c>
      <c r="C35" s="12"/>
      <c r="D35" s="13"/>
      <c r="E35" s="13"/>
      <c r="F35" s="14"/>
      <c r="G35" s="15" t="str">
        <f aca="false">IF(OR(D35="",E35=""),"",ROUND(MOD(E35-D35,1)*24-N(F35)/60,2))</f>
        <v/>
      </c>
      <c r="H35" s="16" t="str">
        <f aca="false">IF(OR(D35="",E35=""),"",ROUND(24*(MAX(0,MIN((D35+MOD(E35-D35,1)),6/24)-D35)+MAX(0,MIN((D35+MOD(E35-D35,1)),30/24)-MAX(D35,18/24))+MAX(0,(D35+MOD(E35-D35,1))-MAX(D35,42/24))),2))</f>
        <v/>
      </c>
      <c r="I35" s="16" t="str">
        <f aca="false">IF(OR(D35="",E35=""),"",ROUND(24*(MAX(0,MIN((D35+MOD(E35-D35,1)),6/24)-D35)+MAX(0,MIN((D35+MOD(E35-D35,1)),30/24)-MAX(D35,22/24))+MAX(0,(D35+MOD(E35-D35,1))-MAX(D35,46/24))),2))</f>
        <v/>
      </c>
      <c r="J35" s="12"/>
      <c r="K35" s="17"/>
      <c r="L35" s="17"/>
    </row>
    <row r="36" customFormat="false" ht="15" hidden="false" customHeight="false" outlineLevel="0" collapsed="false">
      <c r="A36" s="10"/>
      <c r="B36" s="11" t="str">
        <f aca="false">IF(A36="","",CHOOSE(WEEKDAY(A36),"V","H","K","Sze","Cs","P","Szo"))</f>
        <v/>
      </c>
      <c r="C36" s="12"/>
      <c r="D36" s="13"/>
      <c r="E36" s="13"/>
      <c r="F36" s="14"/>
      <c r="G36" s="15" t="str">
        <f aca="false">IF(OR(D36="",E36=""),"",ROUND(MOD(E36-D36,1)*24-N(F36)/60,2))</f>
        <v/>
      </c>
      <c r="H36" s="16" t="str">
        <f aca="false">IF(OR(D36="",E36=""),"",ROUND(24*(MAX(0,MIN((D36+MOD(E36-D36,1)),6/24)-D36)+MAX(0,MIN((D36+MOD(E36-D36,1)),30/24)-MAX(D36,18/24))+MAX(0,(D36+MOD(E36-D36,1))-MAX(D36,42/24))),2))</f>
        <v/>
      </c>
      <c r="I36" s="16" t="str">
        <f aca="false">IF(OR(D36="",E36=""),"",ROUND(24*(MAX(0,MIN((D36+MOD(E36-D36,1)),6/24)-D36)+MAX(0,MIN((D36+MOD(E36-D36,1)),30/24)-MAX(D36,22/24))+MAX(0,(D36+MOD(E36-D36,1))-MAX(D36,46/24))),2))</f>
        <v/>
      </c>
      <c r="J36" s="12"/>
      <c r="K36" s="17"/>
      <c r="L36" s="17"/>
    </row>
    <row r="37" customFormat="false" ht="15" hidden="false" customHeight="false" outlineLevel="0" collapsed="false">
      <c r="A37" s="10"/>
      <c r="B37" s="11" t="str">
        <f aca="false">IF(A37="","",CHOOSE(WEEKDAY(A37),"V","H","K","Sze","Cs","P","Szo"))</f>
        <v/>
      </c>
      <c r="C37" s="12"/>
      <c r="D37" s="13"/>
      <c r="E37" s="13"/>
      <c r="F37" s="14"/>
      <c r="G37" s="15" t="str">
        <f aca="false">IF(OR(D37="",E37=""),"",ROUND(MOD(E37-D37,1)*24-N(F37)/60,2))</f>
        <v/>
      </c>
      <c r="H37" s="16" t="str">
        <f aca="false">IF(OR(D37="",E37=""),"",ROUND(24*(MAX(0,MIN((D37+MOD(E37-D37,1)),6/24)-D37)+MAX(0,MIN((D37+MOD(E37-D37,1)),30/24)-MAX(D37,18/24))+MAX(0,(D37+MOD(E37-D37,1))-MAX(D37,42/24))),2))</f>
        <v/>
      </c>
      <c r="I37" s="16" t="str">
        <f aca="false">IF(OR(D37="",E37=""),"",ROUND(24*(MAX(0,MIN((D37+MOD(E37-D37,1)),6/24)-D37)+MAX(0,MIN((D37+MOD(E37-D37,1)),30/24)-MAX(D37,22/24))+MAX(0,(D37+MOD(E37-D37,1))-MAX(D37,46/24))),2))</f>
        <v/>
      </c>
      <c r="J37" s="12"/>
      <c r="K37" s="17"/>
      <c r="L37" s="17"/>
    </row>
    <row r="38" customFormat="false" ht="15" hidden="false" customHeight="false" outlineLevel="0" collapsed="false">
      <c r="A38" s="10"/>
      <c r="B38" s="11" t="str">
        <f aca="false">IF(A38="","",CHOOSE(WEEKDAY(A38),"V","H","K","Sze","Cs","P","Szo"))</f>
        <v/>
      </c>
      <c r="C38" s="12"/>
      <c r="D38" s="13"/>
      <c r="E38" s="13"/>
      <c r="F38" s="14"/>
      <c r="G38" s="15" t="str">
        <f aca="false">IF(OR(D38="",E38=""),"",ROUND(MOD(E38-D38,1)*24-N(F38)/60,2))</f>
        <v/>
      </c>
      <c r="H38" s="16" t="str">
        <f aca="false">IF(OR(D38="",E38=""),"",ROUND(24*(MAX(0,MIN((D38+MOD(E38-D38,1)),6/24)-D38)+MAX(0,MIN((D38+MOD(E38-D38,1)),30/24)-MAX(D38,18/24))+MAX(0,(D38+MOD(E38-D38,1))-MAX(D38,42/24))),2))</f>
        <v/>
      </c>
      <c r="I38" s="16" t="str">
        <f aca="false">IF(OR(D38="",E38=""),"",ROUND(24*(MAX(0,MIN((D38+MOD(E38-D38,1)),6/24)-D38)+MAX(0,MIN((D38+MOD(E38-D38,1)),30/24)-MAX(D38,22/24))+MAX(0,(D38+MOD(E38-D38,1))-MAX(D38,46/24))),2))</f>
        <v/>
      </c>
      <c r="J38" s="12"/>
      <c r="K38" s="17"/>
      <c r="L38" s="17"/>
    </row>
    <row r="39" customFormat="false" ht="15" hidden="false" customHeight="false" outlineLevel="0" collapsed="false">
      <c r="A39" s="18" t="s">
        <v>45</v>
      </c>
      <c r="B39" s="18"/>
      <c r="C39" s="18"/>
      <c r="D39" s="18"/>
      <c r="E39" s="18"/>
      <c r="F39" s="19" t="n">
        <f aca="false">SUM(F9:F38)</f>
        <v>600</v>
      </c>
      <c r="G39" s="20" t="n">
        <f aca="false">SUM(G9:G38)</f>
        <v>161</v>
      </c>
      <c r="H39" s="20" t="n">
        <f aca="false">SUM(H9:H38)</f>
        <v>0</v>
      </c>
      <c r="I39" s="20" t="n">
        <f aca="false">SUM(I9:I38)</f>
        <v>0</v>
      </c>
      <c r="J39" s="21" t="str">
        <f aca="false">COUNTA(J9:J38)&amp;" nap"</f>
        <v>1 nap</v>
      </c>
      <c r="K39" s="21"/>
      <c r="L39" s="21"/>
    </row>
    <row r="41" customFormat="false" ht="15" hidden="false" customHeight="false" outlineLevel="0" collapsed="false">
      <c r="A41" s="5" t="s">
        <v>46</v>
      </c>
    </row>
    <row r="42" customFormat="false" ht="15" hidden="false" customHeight="false" outlineLevel="0" collapsed="false">
      <c r="A42" s="5" t="s">
        <v>47</v>
      </c>
    </row>
    <row r="43" customFormat="false" ht="15" hidden="false" customHeight="false" outlineLevel="0" collapsed="false">
      <c r="A43" s="5" t="s">
        <v>48</v>
      </c>
    </row>
    <row r="44" customFormat="false" ht="15" hidden="false" customHeight="false" outlineLevel="0" collapsed="false">
      <c r="A44" s="5" t="s">
        <v>49</v>
      </c>
    </row>
    <row r="45" customFormat="false" ht="15" hidden="false" customHeight="false" outlineLevel="0" collapsed="false">
      <c r="A45" s="5" t="s">
        <v>50</v>
      </c>
    </row>
  </sheetData>
  <sheetProtection sheet="true"/>
  <mergeCells count="6">
    <mergeCell ref="D2:F2"/>
    <mergeCell ref="D3:F3"/>
    <mergeCell ref="D4:F4"/>
    <mergeCell ref="D5:F5"/>
    <mergeCell ref="D6:F6"/>
    <mergeCell ref="A39:E39"/>
  </mergeCells>
  <conditionalFormatting sqref="K9:K38">
    <cfRule type="expression" priority="2" aboveAverage="0" equalAverage="0" bottom="0" percent="0" rank="0" text="" dxfId="0">
      <formula>AND(OR($C9="RM",$C9="RP",$C9="RMSZ",$C9="Ö"),$K9="")</formula>
    </cfRule>
  </conditionalFormatting>
  <conditionalFormatting sqref="E9:E38">
    <cfRule type="expression" priority="3" aboveAverage="0" equalAverage="0" bottom="0" percent="0" rank="0" text="" dxfId="0">
      <formula>AND($D9&lt;&gt;"",$E9="")</formula>
    </cfRule>
  </conditionalFormatting>
  <conditionalFormatting sqref="A9:L38">
    <cfRule type="expression" priority="4" aboveAverage="0" equalAverage="0" bottom="0" percent="0" rank="0" text="" dxfId="1">
      <formula>OR($C9="RM",$C9="RP",$C9="RMSZ",$C9="Ö")</formula>
    </cfRule>
    <cfRule type="expression" priority="5" aboveAverage="0" equalAverage="0" bottom="0" percent="0" rank="0" text="" dxfId="2">
      <formula>AND($A9&lt;&gt;"",COUNTIF(Kódok!$B$23:$B$37,$A9)&gt;0)</formula>
    </cfRule>
  </conditionalFormatting>
  <dataValidations count="3">
    <dataValidation allowBlank="true" error="Válasszon a Kódok lap jogcímei közül." errorStyle="stop" errorTitle="Jogcím" operator="between" showDropDown="false" showErrorMessage="true" showInputMessage="false" sqref="C9:C38" type="list">
      <formula1>"R,RM,RP,RMSZ,Ö,K"</formula1>
      <formula2>0</formula2>
    </dataValidation>
    <dataValidation allowBlank="true" error="Válasszon a Kódok lap kódjai közül." errorStyle="stop" errorTitle="Távollét" operator="between" showDropDown="false" showErrorMessage="true" showInputMessage="false" sqref="J9:J38" type="list">
      <formula1>"SZ,BSZ,IT,FN"</formula1>
      <formula2>0</formula2>
    </dataValidation>
    <dataValidation allowBlank="true" error="A szünetet percben adja meg (pl. 30)." errorStyle="stop" errorTitle="Szünet" operator="between" showDropDown="false" showErrorMessage="true" showInputMessage="false" sqref="F9:F38" type="whole">
      <formula1>0</formula1>
      <formula2>600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1"/>
    <col collapsed="false" customWidth="true" hidden="false" outlineLevel="0" max="3" min="3" style="0" width="9"/>
    <col collapsed="false" customWidth="true" hidden="false" outlineLevel="0" max="7" min="4" style="0" width="6.51"/>
    <col collapsed="false" customWidth="true" hidden="false" outlineLevel="0" max="8" min="8" style="0" width="8.5"/>
    <col collapsed="false" customWidth="true" hidden="false" outlineLevel="0" max="10" min="9" style="0" width="6.51"/>
    <col collapsed="false" customWidth="true" hidden="false" outlineLevel="0" max="14" min="11" style="0" width="5.51"/>
    <col collapsed="false" customWidth="true" hidden="false" outlineLevel="0" max="15" min="15" style="0" width="9.51"/>
    <col collapsed="false" customWidth="true" hidden="false" outlineLevel="0" max="16" min="16" style="0" width="10.51"/>
    <col collapsed="false" customWidth="true" hidden="false" outlineLevel="0" max="17" min="17" style="0" width="8.5"/>
    <col collapsed="false" customWidth="true" hidden="false" outlineLevel="0" max="18" min="18" style="0" width="8"/>
    <col collapsed="false" customWidth="true" hidden="false" outlineLevel="0" max="20" min="19" style="0" width="7"/>
    <col collapsed="false" customWidth="true" hidden="false" outlineLevel="0" max="21" min="21" style="0" width="7.5"/>
    <col collapsed="false" customWidth="true" hidden="false" outlineLevel="0" max="22" min="22" style="0" width="18"/>
    <col collapsed="false" customWidth="true" hidden="false" outlineLevel="0" max="23" min="23" style="0" width="15"/>
    <col collapsed="false" customWidth="true" hidden="false" outlineLevel="0" max="24" min="24" style="0" width="12"/>
  </cols>
  <sheetData>
    <row r="1" customFormat="false" ht="17.35" hidden="false" customHeight="false" outlineLevel="0" collapsed="false">
      <c r="A1" s="1" t="s">
        <v>51</v>
      </c>
      <c r="J1" s="2" t="s">
        <v>1</v>
      </c>
    </row>
    <row r="3" customFormat="false" ht="15" hidden="false" customHeight="false" outlineLevel="0" collapsed="false">
      <c r="A3" s="22" t="s">
        <v>52</v>
      </c>
      <c r="B3" s="22"/>
      <c r="C3" s="22"/>
      <c r="D3" s="23" t="n">
        <v>250</v>
      </c>
      <c r="F3" s="5" t="s">
        <v>53</v>
      </c>
    </row>
    <row r="4" customFormat="false" ht="15" hidden="false" customHeight="false" outlineLevel="0" collapsed="false">
      <c r="A4" s="22" t="s">
        <v>54</v>
      </c>
      <c r="B4" s="22"/>
      <c r="C4" s="22"/>
      <c r="D4" s="23" t="n">
        <v>150</v>
      </c>
      <c r="F4" s="5" t="s">
        <v>55</v>
      </c>
    </row>
    <row r="5" customFormat="false" ht="15" hidden="false" customHeight="false" outlineLevel="0" collapsed="false">
      <c r="A5" s="22" t="s">
        <v>56</v>
      </c>
      <c r="B5" s="22"/>
      <c r="C5" s="22"/>
      <c r="D5" s="23" t="n">
        <v>48</v>
      </c>
      <c r="F5" s="5" t="s">
        <v>57</v>
      </c>
    </row>
    <row r="8" customFormat="false" ht="15" hidden="false" customHeight="false" outlineLevel="0" collapsed="false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  <c r="J8" s="7" t="s">
        <v>23</v>
      </c>
      <c r="K8" s="7" t="s">
        <v>24</v>
      </c>
      <c r="L8" s="7" t="s">
        <v>25</v>
      </c>
      <c r="M8" s="7" t="s">
        <v>58</v>
      </c>
      <c r="N8" s="7" t="s">
        <v>59</v>
      </c>
      <c r="O8" s="7" t="s">
        <v>60</v>
      </c>
      <c r="P8" s="7" t="s">
        <v>61</v>
      </c>
      <c r="Q8" s="7" t="s">
        <v>62</v>
      </c>
      <c r="R8" s="7" t="s">
        <v>63</v>
      </c>
      <c r="S8" s="7" t="s">
        <v>64</v>
      </c>
      <c r="T8" s="7" t="s">
        <v>65</v>
      </c>
      <c r="U8" s="7" t="s">
        <v>66</v>
      </c>
      <c r="V8" s="7" t="s">
        <v>67</v>
      </c>
      <c r="W8" s="7" t="s">
        <v>68</v>
      </c>
      <c r="X8" s="7" t="s">
        <v>69</v>
      </c>
    </row>
    <row r="9" customFormat="false" ht="69.75" hidden="false" customHeight="true" outlineLevel="0" collapsed="false">
      <c r="A9" s="8" t="s">
        <v>70</v>
      </c>
      <c r="B9" s="8" t="s">
        <v>71</v>
      </c>
      <c r="C9" s="8" t="s">
        <v>72</v>
      </c>
      <c r="D9" s="8" t="s">
        <v>73</v>
      </c>
      <c r="E9" s="8" t="s">
        <v>74</v>
      </c>
      <c r="F9" s="8" t="s">
        <v>75</v>
      </c>
      <c r="G9" s="8" t="s">
        <v>76</v>
      </c>
      <c r="H9" s="8" t="s">
        <v>77</v>
      </c>
      <c r="I9" s="8" t="s">
        <v>78</v>
      </c>
      <c r="J9" s="8" t="s">
        <v>79</v>
      </c>
      <c r="K9" s="8" t="s">
        <v>80</v>
      </c>
      <c r="L9" s="8" t="s">
        <v>81</v>
      </c>
      <c r="M9" s="8" t="s">
        <v>82</v>
      </c>
      <c r="N9" s="8" t="s">
        <v>83</v>
      </c>
      <c r="O9" s="8" t="s">
        <v>84</v>
      </c>
      <c r="P9" s="9" t="s">
        <v>85</v>
      </c>
      <c r="Q9" s="9" t="s">
        <v>86</v>
      </c>
      <c r="R9" s="8" t="s">
        <v>87</v>
      </c>
      <c r="S9" s="9" t="s">
        <v>88</v>
      </c>
      <c r="T9" s="8" t="s">
        <v>89</v>
      </c>
      <c r="U9" s="8" t="s">
        <v>90</v>
      </c>
      <c r="V9" s="8" t="s">
        <v>91</v>
      </c>
      <c r="W9" s="9" t="s">
        <v>92</v>
      </c>
      <c r="X9" s="9" t="s">
        <v>93</v>
      </c>
    </row>
    <row r="10" customFormat="false" ht="15" hidden="false" customHeight="false" outlineLevel="0" collapsed="false">
      <c r="A10" s="24" t="str">
        <f aca="false">'Napi nyilvántartás'!D3</f>
        <v>Kovács Anna</v>
      </c>
      <c r="B10" s="25" t="n">
        <f aca="false">ROUND(SUMPRODUCT(('Napi nyilvántartás'!$C$9:$C$38="R")/(COUNTIFS('Napi nyilvántartás'!$A$9:$A$38,'Napi nyilvántartás'!$A$9:$A$38,'Napi nyilvántartás'!$C$9:$C$38,"R")+('Napi nyilvántartás'!$C$9:$C$38&lt;&gt;"R"))),0)</f>
        <v>20</v>
      </c>
      <c r="C10" s="26" t="n">
        <f aca="false">SUMIF('Napi nyilvántartás'!$C$9:$C$38,"R",'Napi nyilvántartás'!$G$9:$G$38)</f>
        <v>160</v>
      </c>
      <c r="D10" s="26" t="n">
        <f aca="false">SUMIF('Napi nyilvántartás'!$C$9:$C$38,"RM",'Napi nyilvántartás'!$G$9:$G$38)</f>
        <v>1</v>
      </c>
      <c r="E10" s="26" t="n">
        <f aca="false">SUMIF('Napi nyilvántartás'!$C$9:$C$38,"RP",'Napi nyilvántartás'!$G$9:$G$38)</f>
        <v>0</v>
      </c>
      <c r="F10" s="26" t="n">
        <f aca="false">SUMIF('Napi nyilvántartás'!$C$9:$C$38,"RMSZ",'Napi nyilvántartás'!$G$9:$G$38)</f>
        <v>0</v>
      </c>
      <c r="G10" s="26" t="n">
        <f aca="false">SUMIF('Napi nyilvántartás'!$C$9:$C$38,"Ö",'Napi nyilvántartás'!$G$9:$G$38)</f>
        <v>0</v>
      </c>
      <c r="H10" s="26" t="n">
        <f aca="false">SUMIF('Napi nyilvántartás'!$C$9:$C$38,"K",'Napi nyilvántartás'!$G$9:$G$38)</f>
        <v>0</v>
      </c>
      <c r="I10" s="26" t="n">
        <f aca="false">SUMIF('Napi nyilvántartás'!$C$9:$C$38,"&lt;&gt;K",'Napi nyilvántartás'!$H$9:$H$38)</f>
        <v>0</v>
      </c>
      <c r="J10" s="26" t="n">
        <f aca="false">SUMIF('Napi nyilvántartás'!$C$9:$C$38,"&lt;&gt;K",'Napi nyilvántartás'!$I$9:$I$38)</f>
        <v>0</v>
      </c>
      <c r="K10" s="25" t="n">
        <f aca="false">COUNTIF('Napi nyilvántartás'!$J$9:$J$38,"SZ")</f>
        <v>1</v>
      </c>
      <c r="L10" s="25" t="n">
        <f aca="false">COUNTIF('Napi nyilvántartás'!$J$9:$J$38,"BSZ")</f>
        <v>0</v>
      </c>
      <c r="M10" s="25" t="n">
        <f aca="false">COUNTIF('Napi nyilvántartás'!$J$9:$J$38,"IT")</f>
        <v>0</v>
      </c>
      <c r="N10" s="25" t="n">
        <f aca="false">COUNTIF('Napi nyilvántartás'!$J$9:$J$38,"FN")</f>
        <v>0</v>
      </c>
      <c r="O10" s="27" t="n">
        <v>36</v>
      </c>
      <c r="P10" s="26" t="n">
        <f aca="false">IF(A10="","",N(O10)+N(D10)+N(E10)+N(F10))</f>
        <v>37</v>
      </c>
      <c r="Q10" s="15" t="n">
        <f aca="false">IF(A10="","",$D$3-P10)</f>
        <v>213</v>
      </c>
      <c r="R10" s="27" t="n">
        <v>0</v>
      </c>
      <c r="S10" s="26" t="n">
        <f aca="false">IF(A10="","",N(R10)+N(G10))</f>
        <v>0</v>
      </c>
      <c r="T10" s="25" t="n">
        <f aca="false">COUNTIF($D$19:$D$24,"&gt;"&amp;$D$5)</f>
        <v>0</v>
      </c>
      <c r="U10" s="25" t="n">
        <f aca="false">SUMPRODUCT(('Napi nyilvántartás'!$A$9:$A$38&lt;&gt;"")*('Napi nyilvántartás'!$C$9:$C$38&lt;&gt;"K")*(((SUMIFS('Napi nyilvántartás'!$G$9:$G$38,'Napi nyilvántartás'!$A$9:$A$38,'Napi nyilvántartás'!$A$9:$A$38,'Napi nyilvántartás'!$C$9:$C$38,"&lt;&gt;K"))&gt;6)*((SUMIFS('Napi nyilvántartás'!$F$9:$F$38,'Napi nyilvántartás'!$A$9:$A$38,'Napi nyilvántartás'!$A$9:$A$38))&lt;20)+((SUMIFS('Napi nyilvántartás'!$G$9:$G$38,'Napi nyilvántartás'!$A$9:$A$38,'Napi nyilvántartás'!$A$9:$A$38,'Napi nyilvántartás'!$C$9:$C$38,"&lt;&gt;K"))&gt;9)*((SUMIFS('Napi nyilvántartás'!$F$9:$F$38,'Napi nyilvántartás'!$A$9:$A$38,'Napi nyilvántartás'!$A$9:$A$38))&gt;=20)*((SUMIFS('Napi nyilvántartás'!$F$9:$F$38,'Napi nyilvántartás'!$A$9:$A$38,'Napi nyilvántartás'!$A$9:$A$38))&lt;45))/(COUNTIFS('Napi nyilvántartás'!$A$9:$A$38,'Napi nyilvántartás'!$A$9:$A$38,'Napi nyilvántartás'!$C$9:$C$38,"&lt;&gt;K")+('Napi nyilvántartás'!$C$9:$C$38="K")+('Napi nyilvántartás'!$A$9:$A$38="")))</f>
        <v>0</v>
      </c>
      <c r="V10" s="28" t="s">
        <v>94</v>
      </c>
      <c r="W10" s="29" t="str">
        <f aca="false">IF(A10="","",IF(P10&gt;$D$3,"250 óra felett",IF(S10&gt;$D$4,"Ö 150 óra felett",IF(N(T10)&gt;0,"48 óra feletti hét",IF(N(U10)&gt;0,"Rövid szünet","Rendben")))))</f>
        <v>Rendben</v>
      </c>
      <c r="X10" s="29" t="str">
        <f aca="false">IF(A10="","",IF(V10="","Nincs lezárva","Lezárva"))</f>
        <v>Lezárva</v>
      </c>
    </row>
    <row r="11" customFormat="false" ht="15" hidden="false" customHeight="false" outlineLevel="0" collapsed="false">
      <c r="A11" s="30"/>
      <c r="B11" s="14"/>
      <c r="C11" s="31"/>
      <c r="D11" s="31"/>
      <c r="E11" s="31"/>
      <c r="F11" s="31"/>
      <c r="G11" s="31"/>
      <c r="H11" s="31"/>
      <c r="I11" s="31"/>
      <c r="J11" s="31"/>
      <c r="K11" s="14"/>
      <c r="L11" s="14"/>
      <c r="M11" s="14"/>
      <c r="N11" s="14"/>
      <c r="O11" s="27"/>
      <c r="P11" s="26" t="str">
        <f aca="false">IF(A11="","",N(O11)+N(D11)+N(E11)+N(F11))</f>
        <v/>
      </c>
      <c r="Q11" s="15" t="str">
        <f aca="false">IF(A11="","",$D$3-P11)</f>
        <v/>
      </c>
      <c r="R11" s="27"/>
      <c r="S11" s="26" t="str">
        <f aca="false">IF(A11="","",N(R11)+N(G11))</f>
        <v/>
      </c>
      <c r="T11" s="14"/>
      <c r="U11" s="14"/>
      <c r="V11" s="28"/>
      <c r="W11" s="29" t="str">
        <f aca="false">IF(A11="","",IF(P11&gt;$D$3,"250 óra felett",IF(S11&gt;$D$4,"Ö 150 óra felett",IF(N(T11)&gt;0,"48 óra feletti hét",IF(N(U11)&gt;0,"Rövid szünet","Rendben")))))</f>
        <v/>
      </c>
      <c r="X11" s="29" t="str">
        <f aca="false">IF(A11="","",IF(V11="","Nincs lezárva","Lezárva"))</f>
        <v/>
      </c>
    </row>
    <row r="12" customFormat="false" ht="15" hidden="false" customHeight="false" outlineLevel="0" collapsed="false">
      <c r="A12" s="30"/>
      <c r="B12" s="14"/>
      <c r="C12" s="31"/>
      <c r="D12" s="31"/>
      <c r="E12" s="31"/>
      <c r="F12" s="31"/>
      <c r="G12" s="31"/>
      <c r="H12" s="31"/>
      <c r="I12" s="31"/>
      <c r="J12" s="31"/>
      <c r="K12" s="14"/>
      <c r="L12" s="14"/>
      <c r="M12" s="14"/>
      <c r="N12" s="14"/>
      <c r="O12" s="27"/>
      <c r="P12" s="26" t="str">
        <f aca="false">IF(A12="","",N(O12)+N(D12)+N(E12)+N(F12))</f>
        <v/>
      </c>
      <c r="Q12" s="15" t="str">
        <f aca="false">IF(A12="","",$D$3-P12)</f>
        <v/>
      </c>
      <c r="R12" s="27"/>
      <c r="S12" s="26" t="str">
        <f aca="false">IF(A12="","",N(R12)+N(G12))</f>
        <v/>
      </c>
      <c r="T12" s="14"/>
      <c r="U12" s="14"/>
      <c r="V12" s="28"/>
      <c r="W12" s="29" t="str">
        <f aca="false">IF(A12="","",IF(P12&gt;$D$3,"250 óra felett",IF(S12&gt;$D$4,"Ö 150 óra felett",IF(N(T12)&gt;0,"48 óra feletti hét",IF(N(U12)&gt;0,"Rövid szünet","Rendben")))))</f>
        <v/>
      </c>
      <c r="X12" s="29" t="str">
        <f aca="false">IF(A12="","",IF(V12="","Nincs lezárva","Lezárva"))</f>
        <v/>
      </c>
    </row>
    <row r="13" customFormat="false" ht="15" hidden="false" customHeight="false" outlineLevel="0" collapsed="false">
      <c r="A13" s="30"/>
      <c r="B13" s="14"/>
      <c r="C13" s="31"/>
      <c r="D13" s="31"/>
      <c r="E13" s="31"/>
      <c r="F13" s="31"/>
      <c r="G13" s="31"/>
      <c r="H13" s="31"/>
      <c r="I13" s="31"/>
      <c r="J13" s="31"/>
      <c r="K13" s="14"/>
      <c r="L13" s="14"/>
      <c r="M13" s="14"/>
      <c r="N13" s="14"/>
      <c r="O13" s="27"/>
      <c r="P13" s="26" t="str">
        <f aca="false">IF(A13="","",N(O13)+N(D13)+N(E13)+N(F13))</f>
        <v/>
      </c>
      <c r="Q13" s="15" t="str">
        <f aca="false">IF(A13="","",$D$3-P13)</f>
        <v/>
      </c>
      <c r="R13" s="27"/>
      <c r="S13" s="26" t="str">
        <f aca="false">IF(A13="","",N(R13)+N(G13))</f>
        <v/>
      </c>
      <c r="T13" s="14"/>
      <c r="U13" s="14"/>
      <c r="V13" s="28"/>
      <c r="W13" s="29" t="str">
        <f aca="false">IF(A13="","",IF(P13&gt;$D$3,"250 óra felett",IF(S13&gt;$D$4,"Ö 150 óra felett",IF(N(T13)&gt;0,"48 óra feletti hét",IF(N(U13)&gt;0,"Rövid szünet","Rendben")))))</f>
        <v/>
      </c>
      <c r="X13" s="29" t="str">
        <f aca="false">IF(A13="","",IF(V13="","Nincs lezárva","Lezárva"))</f>
        <v/>
      </c>
    </row>
    <row r="14" customFormat="false" ht="15" hidden="false" customHeight="false" outlineLevel="0" collapsed="false">
      <c r="A14" s="30"/>
      <c r="B14" s="14"/>
      <c r="C14" s="31"/>
      <c r="D14" s="31"/>
      <c r="E14" s="31"/>
      <c r="F14" s="31"/>
      <c r="G14" s="31"/>
      <c r="H14" s="31"/>
      <c r="I14" s="31"/>
      <c r="J14" s="31"/>
      <c r="K14" s="14"/>
      <c r="L14" s="14"/>
      <c r="M14" s="14"/>
      <c r="N14" s="14"/>
      <c r="O14" s="27"/>
      <c r="P14" s="26" t="str">
        <f aca="false">IF(A14="","",N(O14)+N(D14)+N(E14)+N(F14))</f>
        <v/>
      </c>
      <c r="Q14" s="15" t="str">
        <f aca="false">IF(A14="","",$D$3-P14)</f>
        <v/>
      </c>
      <c r="R14" s="27"/>
      <c r="S14" s="26" t="str">
        <f aca="false">IF(A14="","",N(R14)+N(G14))</f>
        <v/>
      </c>
      <c r="T14" s="14"/>
      <c r="U14" s="14"/>
      <c r="V14" s="28"/>
      <c r="W14" s="29" t="str">
        <f aca="false">IF(A14="","",IF(P14&gt;$D$3,"250 óra felett",IF(S14&gt;$D$4,"Ö 150 óra felett",IF(N(T14)&gt;0,"48 óra feletti hét",IF(N(U14)&gt;0,"Rövid szünet","Rendben")))))</f>
        <v/>
      </c>
      <c r="X14" s="29" t="str">
        <f aca="false">IF(A14="","",IF(V14="","Nincs lezárva","Lezárva"))</f>
        <v/>
      </c>
    </row>
    <row r="16" customFormat="false" ht="15" hidden="false" customHeight="false" outlineLevel="0" collapsed="false">
      <c r="A16" s="32" t="str">
        <f aca="false">"Heti munkaidő hétfőtől vasárnapig – "&amp;'Napi nyilvántartás'!D3</f>
        <v>Heti munkaidő hétfőtől vasárnapig – Kovács Anna</v>
      </c>
    </row>
    <row r="18" customFormat="false" ht="43.5" hidden="false" customHeight="true" outlineLevel="0" collapsed="false">
      <c r="A18" s="9" t="s">
        <v>95</v>
      </c>
      <c r="B18" s="9" t="s">
        <v>96</v>
      </c>
      <c r="C18" s="9" t="s">
        <v>97</v>
      </c>
      <c r="D18" s="9" t="s">
        <v>98</v>
      </c>
      <c r="E18" s="9" t="s">
        <v>99</v>
      </c>
      <c r="F18" s="9" t="s">
        <v>100</v>
      </c>
      <c r="G18" s="9" t="s">
        <v>101</v>
      </c>
      <c r="H18" s="9"/>
      <c r="I18" s="9"/>
      <c r="J18" s="9"/>
    </row>
    <row r="19" customFormat="false" ht="15" hidden="false" customHeight="false" outlineLevel="0" collapsed="false">
      <c r="A19" s="33" t="n">
        <f aca="false">'Napi nyilvántartás'!$D$4-WEEKDAY('Napi nyilvántartás'!$D$4,3)</f>
        <v>46321</v>
      </c>
      <c r="B19" s="33" t="n">
        <f aca="false">A19+6</f>
        <v>46327</v>
      </c>
      <c r="C19" s="25" t="n">
        <f aca="false">COUNTIFS('Napi nyilvántartás'!$A$9:$A$38,"&gt;="&amp;A19,'Napi nyilvántartás'!$A$9:$A$38,"&lt;="&amp;B19,'Napi nyilvántartás'!$C$9:$C$38,"R")</f>
        <v>0</v>
      </c>
      <c r="D19" s="15" t="n">
        <f aca="false">SUMIFS('Napi nyilvántartás'!$G$9:$G$38,'Napi nyilvántartás'!$A$9:$A$38,"&gt;="&amp;A19,'Napi nyilvántartás'!$A$9:$A$38,"&lt;="&amp;B19,'Napi nyilvántartás'!$C$9:$C$38,"R")</f>
        <v>0</v>
      </c>
      <c r="E19" s="26" t="n">
        <f aca="false">SUMIFS('Napi nyilvántartás'!$G$9:$G$38,'Napi nyilvántartás'!$A$9:$A$38,"&gt;="&amp;A19,'Napi nyilvántartás'!$A$9:$A$38,"&lt;="&amp;B19,'Napi nyilvántartás'!$C$9:$C$38,"RM")+SUMIFS('Napi nyilvántartás'!$G$9:$G$38,'Napi nyilvántartás'!$A$9:$A$38,"&gt;="&amp;A19,'Napi nyilvántartás'!$A$9:$A$38,"&lt;="&amp;B19,'Napi nyilvántartás'!$C$9:$C$38,"RP")+SUMIFS('Napi nyilvántartás'!$G$9:$G$38,'Napi nyilvántartás'!$A$9:$A$38,"&gt;="&amp;A19,'Napi nyilvántartás'!$A$9:$A$38,"&lt;="&amp;B19,'Napi nyilvántartás'!$C$9:$C$38,"RMSZ")+SUMIFS('Napi nyilvántartás'!$G$9:$G$38,'Napi nyilvántartás'!$A$9:$A$38,"&gt;="&amp;A19,'Napi nyilvántartás'!$A$9:$A$38,"&lt;="&amp;B19,'Napi nyilvántartás'!$C$9:$C$38,"Ö")</f>
        <v>0</v>
      </c>
      <c r="F19" s="26" t="n">
        <f aca="false">D19+E19</f>
        <v>0</v>
      </c>
      <c r="G19" s="29" t="str">
        <f aca="false">IF(D19&gt;$D$5,"48 óra felett","")</f>
        <v/>
      </c>
      <c r="H19" s="29"/>
      <c r="I19" s="29"/>
      <c r="J19" s="29"/>
    </row>
    <row r="20" customFormat="false" ht="15" hidden="false" customHeight="false" outlineLevel="0" collapsed="false">
      <c r="A20" s="33" t="n">
        <f aca="false">A19+7</f>
        <v>46328</v>
      </c>
      <c r="B20" s="33" t="n">
        <f aca="false">A20+6</f>
        <v>46334</v>
      </c>
      <c r="C20" s="25" t="n">
        <f aca="false">COUNTIFS('Napi nyilvántartás'!$A$9:$A$38,"&gt;="&amp;A20,'Napi nyilvántartás'!$A$9:$A$38,"&lt;="&amp;B20,'Napi nyilvántartás'!$C$9:$C$38,"R")</f>
        <v>5</v>
      </c>
      <c r="D20" s="15" t="n">
        <f aca="false">SUMIFS('Napi nyilvántartás'!$G$9:$G$38,'Napi nyilvántartás'!$A$9:$A$38,"&gt;="&amp;A20,'Napi nyilvántartás'!$A$9:$A$38,"&lt;="&amp;B20,'Napi nyilvántartás'!$C$9:$C$38,"R")</f>
        <v>40</v>
      </c>
      <c r="E20" s="26" t="n">
        <f aca="false">SUMIFS('Napi nyilvántartás'!$G$9:$G$38,'Napi nyilvántartás'!$A$9:$A$38,"&gt;="&amp;A20,'Napi nyilvántartás'!$A$9:$A$38,"&lt;="&amp;B20,'Napi nyilvántartás'!$C$9:$C$38,"RM")+SUMIFS('Napi nyilvántartás'!$G$9:$G$38,'Napi nyilvántartás'!$A$9:$A$38,"&gt;="&amp;A20,'Napi nyilvántartás'!$A$9:$A$38,"&lt;="&amp;B20,'Napi nyilvántartás'!$C$9:$C$38,"RP")+SUMIFS('Napi nyilvántartás'!$G$9:$G$38,'Napi nyilvántartás'!$A$9:$A$38,"&gt;="&amp;A20,'Napi nyilvántartás'!$A$9:$A$38,"&lt;="&amp;B20,'Napi nyilvántartás'!$C$9:$C$38,"RMSZ")+SUMIFS('Napi nyilvántartás'!$G$9:$G$38,'Napi nyilvántartás'!$A$9:$A$38,"&gt;="&amp;A20,'Napi nyilvántartás'!$A$9:$A$38,"&lt;="&amp;B20,'Napi nyilvántartás'!$C$9:$C$38,"Ö")</f>
        <v>0</v>
      </c>
      <c r="F20" s="26" t="n">
        <f aca="false">D20+E20</f>
        <v>40</v>
      </c>
      <c r="G20" s="29" t="str">
        <f aca="false">IF(D20&gt;$D$5,"48 óra felett","")</f>
        <v/>
      </c>
      <c r="H20" s="29"/>
      <c r="I20" s="29"/>
      <c r="J20" s="29"/>
    </row>
    <row r="21" customFormat="false" ht="15" hidden="false" customHeight="false" outlineLevel="0" collapsed="false">
      <c r="A21" s="33" t="n">
        <f aca="false">A20+7</f>
        <v>46335</v>
      </c>
      <c r="B21" s="33" t="n">
        <f aca="false">A21+6</f>
        <v>46341</v>
      </c>
      <c r="C21" s="25" t="n">
        <f aca="false">COUNTIFS('Napi nyilvántartás'!$A$9:$A$38,"&gt;="&amp;A21,'Napi nyilvántartás'!$A$9:$A$38,"&lt;="&amp;B21,'Napi nyilvántartás'!$C$9:$C$38,"R")</f>
        <v>5</v>
      </c>
      <c r="D21" s="15" t="n">
        <f aca="false">SUMIFS('Napi nyilvántartás'!$G$9:$G$38,'Napi nyilvántartás'!$A$9:$A$38,"&gt;="&amp;A21,'Napi nyilvántartás'!$A$9:$A$38,"&lt;="&amp;B21,'Napi nyilvántartás'!$C$9:$C$38,"R")</f>
        <v>40</v>
      </c>
      <c r="E21" s="26" t="n">
        <f aca="false">SUMIFS('Napi nyilvántartás'!$G$9:$G$38,'Napi nyilvántartás'!$A$9:$A$38,"&gt;="&amp;A21,'Napi nyilvántartás'!$A$9:$A$38,"&lt;="&amp;B21,'Napi nyilvántartás'!$C$9:$C$38,"RM")+SUMIFS('Napi nyilvántartás'!$G$9:$G$38,'Napi nyilvántartás'!$A$9:$A$38,"&gt;="&amp;A21,'Napi nyilvántartás'!$A$9:$A$38,"&lt;="&amp;B21,'Napi nyilvántartás'!$C$9:$C$38,"RP")+SUMIFS('Napi nyilvántartás'!$G$9:$G$38,'Napi nyilvántartás'!$A$9:$A$38,"&gt;="&amp;A21,'Napi nyilvántartás'!$A$9:$A$38,"&lt;="&amp;B21,'Napi nyilvántartás'!$C$9:$C$38,"RMSZ")+SUMIFS('Napi nyilvántartás'!$G$9:$G$38,'Napi nyilvántartás'!$A$9:$A$38,"&gt;="&amp;A21,'Napi nyilvántartás'!$A$9:$A$38,"&lt;="&amp;B21,'Napi nyilvántartás'!$C$9:$C$38,"Ö")</f>
        <v>1</v>
      </c>
      <c r="F21" s="26" t="n">
        <f aca="false">D21+E21</f>
        <v>41</v>
      </c>
      <c r="G21" s="29" t="str">
        <f aca="false">IF(D21&gt;$D$5,"48 óra felett","")</f>
        <v/>
      </c>
      <c r="H21" s="29"/>
      <c r="I21" s="29"/>
      <c r="J21" s="29"/>
    </row>
    <row r="22" customFormat="false" ht="15" hidden="false" customHeight="false" outlineLevel="0" collapsed="false">
      <c r="A22" s="33" t="n">
        <f aca="false">A21+7</f>
        <v>46342</v>
      </c>
      <c r="B22" s="33" t="n">
        <f aca="false">A22+6</f>
        <v>46348</v>
      </c>
      <c r="C22" s="25" t="n">
        <f aca="false">COUNTIFS('Napi nyilvántartás'!$A$9:$A$38,"&gt;="&amp;A22,'Napi nyilvántartás'!$A$9:$A$38,"&lt;="&amp;B22,'Napi nyilvántartás'!$C$9:$C$38,"R")</f>
        <v>4</v>
      </c>
      <c r="D22" s="15" t="n">
        <f aca="false">SUMIFS('Napi nyilvántartás'!$G$9:$G$38,'Napi nyilvántartás'!$A$9:$A$38,"&gt;="&amp;A22,'Napi nyilvántartás'!$A$9:$A$38,"&lt;="&amp;B22,'Napi nyilvántartás'!$C$9:$C$38,"R")</f>
        <v>32</v>
      </c>
      <c r="E22" s="26" t="n">
        <f aca="false">SUMIFS('Napi nyilvántartás'!$G$9:$G$38,'Napi nyilvántartás'!$A$9:$A$38,"&gt;="&amp;A22,'Napi nyilvántartás'!$A$9:$A$38,"&lt;="&amp;B22,'Napi nyilvántartás'!$C$9:$C$38,"RM")+SUMIFS('Napi nyilvántartás'!$G$9:$G$38,'Napi nyilvántartás'!$A$9:$A$38,"&gt;="&amp;A22,'Napi nyilvántartás'!$A$9:$A$38,"&lt;="&amp;B22,'Napi nyilvántartás'!$C$9:$C$38,"RP")+SUMIFS('Napi nyilvántartás'!$G$9:$G$38,'Napi nyilvántartás'!$A$9:$A$38,"&gt;="&amp;A22,'Napi nyilvántartás'!$A$9:$A$38,"&lt;="&amp;B22,'Napi nyilvántartás'!$C$9:$C$38,"RMSZ")+SUMIFS('Napi nyilvántartás'!$G$9:$G$38,'Napi nyilvántartás'!$A$9:$A$38,"&gt;="&amp;A22,'Napi nyilvántartás'!$A$9:$A$38,"&lt;="&amp;B22,'Napi nyilvántartás'!$C$9:$C$38,"Ö")</f>
        <v>0</v>
      </c>
      <c r="F22" s="26" t="n">
        <f aca="false">D22+E22</f>
        <v>32</v>
      </c>
      <c r="G22" s="29" t="str">
        <f aca="false">IF(D22&gt;$D$5,"48 óra felett","")</f>
        <v/>
      </c>
      <c r="H22" s="29"/>
      <c r="I22" s="29"/>
      <c r="J22" s="29"/>
    </row>
    <row r="23" customFormat="false" ht="15" hidden="false" customHeight="false" outlineLevel="0" collapsed="false">
      <c r="A23" s="33" t="n">
        <f aca="false">A22+7</f>
        <v>46349</v>
      </c>
      <c r="B23" s="33" t="n">
        <f aca="false">A23+6</f>
        <v>46355</v>
      </c>
      <c r="C23" s="25" t="n">
        <f aca="false">COUNTIFS('Napi nyilvántartás'!$A$9:$A$38,"&gt;="&amp;A23,'Napi nyilvántartás'!$A$9:$A$38,"&lt;="&amp;B23,'Napi nyilvántartás'!$C$9:$C$38,"R")</f>
        <v>5</v>
      </c>
      <c r="D23" s="15" t="n">
        <f aca="false">SUMIFS('Napi nyilvántartás'!$G$9:$G$38,'Napi nyilvántartás'!$A$9:$A$38,"&gt;="&amp;A23,'Napi nyilvántartás'!$A$9:$A$38,"&lt;="&amp;B23,'Napi nyilvántartás'!$C$9:$C$38,"R")</f>
        <v>40</v>
      </c>
      <c r="E23" s="26" t="n">
        <f aca="false">SUMIFS('Napi nyilvántartás'!$G$9:$G$38,'Napi nyilvántartás'!$A$9:$A$38,"&gt;="&amp;A23,'Napi nyilvántartás'!$A$9:$A$38,"&lt;="&amp;B23,'Napi nyilvántartás'!$C$9:$C$38,"RM")+SUMIFS('Napi nyilvántartás'!$G$9:$G$38,'Napi nyilvántartás'!$A$9:$A$38,"&gt;="&amp;A23,'Napi nyilvántartás'!$A$9:$A$38,"&lt;="&amp;B23,'Napi nyilvántartás'!$C$9:$C$38,"RP")+SUMIFS('Napi nyilvántartás'!$G$9:$G$38,'Napi nyilvántartás'!$A$9:$A$38,"&gt;="&amp;A23,'Napi nyilvántartás'!$A$9:$A$38,"&lt;="&amp;B23,'Napi nyilvántartás'!$C$9:$C$38,"RMSZ")+SUMIFS('Napi nyilvántartás'!$G$9:$G$38,'Napi nyilvántartás'!$A$9:$A$38,"&gt;="&amp;A23,'Napi nyilvántartás'!$A$9:$A$38,"&lt;="&amp;B23,'Napi nyilvántartás'!$C$9:$C$38,"Ö")</f>
        <v>0</v>
      </c>
      <c r="F23" s="26" t="n">
        <f aca="false">D23+E23</f>
        <v>40</v>
      </c>
      <c r="G23" s="29" t="str">
        <f aca="false">IF(D23&gt;$D$5,"48 óra felett","")</f>
        <v/>
      </c>
      <c r="H23" s="29"/>
      <c r="I23" s="29"/>
      <c r="J23" s="29"/>
    </row>
    <row r="24" customFormat="false" ht="15" hidden="false" customHeight="false" outlineLevel="0" collapsed="false">
      <c r="A24" s="33" t="n">
        <f aca="false">A23+7</f>
        <v>46356</v>
      </c>
      <c r="B24" s="33" t="n">
        <f aca="false">A24+6</f>
        <v>46362</v>
      </c>
      <c r="C24" s="25" t="n">
        <f aca="false">COUNTIFS('Napi nyilvántartás'!$A$9:$A$38,"&gt;="&amp;A24,'Napi nyilvántartás'!$A$9:$A$38,"&lt;="&amp;B24,'Napi nyilvántartás'!$C$9:$C$38,"R")</f>
        <v>1</v>
      </c>
      <c r="D24" s="15" t="n">
        <f aca="false">SUMIFS('Napi nyilvántartás'!$G$9:$G$38,'Napi nyilvántartás'!$A$9:$A$38,"&gt;="&amp;A24,'Napi nyilvántartás'!$A$9:$A$38,"&lt;="&amp;B24,'Napi nyilvántartás'!$C$9:$C$38,"R")</f>
        <v>8</v>
      </c>
      <c r="E24" s="26" t="n">
        <f aca="false">SUMIFS('Napi nyilvántartás'!$G$9:$G$38,'Napi nyilvántartás'!$A$9:$A$38,"&gt;="&amp;A24,'Napi nyilvántartás'!$A$9:$A$38,"&lt;="&amp;B24,'Napi nyilvántartás'!$C$9:$C$38,"RM")+SUMIFS('Napi nyilvántartás'!$G$9:$G$38,'Napi nyilvántartás'!$A$9:$A$38,"&gt;="&amp;A24,'Napi nyilvántartás'!$A$9:$A$38,"&lt;="&amp;B24,'Napi nyilvántartás'!$C$9:$C$38,"RP")+SUMIFS('Napi nyilvántartás'!$G$9:$G$38,'Napi nyilvántartás'!$A$9:$A$38,"&gt;="&amp;A24,'Napi nyilvántartás'!$A$9:$A$38,"&lt;="&amp;B24,'Napi nyilvántartás'!$C$9:$C$38,"RMSZ")+SUMIFS('Napi nyilvántartás'!$G$9:$G$38,'Napi nyilvántartás'!$A$9:$A$38,"&gt;="&amp;A24,'Napi nyilvántartás'!$A$9:$A$38,"&lt;="&amp;B24,'Napi nyilvántartás'!$C$9:$C$38,"Ö")</f>
        <v>0</v>
      </c>
      <c r="F24" s="26" t="n">
        <f aca="false">D24+E24</f>
        <v>8</v>
      </c>
      <c r="G24" s="29" t="str">
        <f aca="false">IF(D24&gt;$D$5,"48 óra felett","")</f>
        <v/>
      </c>
      <c r="H24" s="29"/>
      <c r="I24" s="29"/>
      <c r="J24" s="29"/>
    </row>
    <row r="26" customFormat="false" ht="15" hidden="false" customHeight="false" outlineLevel="0" collapsed="false">
      <c r="A26" s="5" t="s">
        <v>102</v>
      </c>
    </row>
    <row r="27" customFormat="false" ht="15" hidden="false" customHeight="false" outlineLevel="0" collapsed="false">
      <c r="A27" s="5" t="s">
        <v>103</v>
      </c>
    </row>
    <row r="28" customFormat="false" ht="15" hidden="false" customHeight="false" outlineLevel="0" collapsed="false">
      <c r="A28" s="5" t="s">
        <v>104</v>
      </c>
    </row>
  </sheetData>
  <sheetProtection sheet="true"/>
  <mergeCells count="10">
    <mergeCell ref="A3:C3"/>
    <mergeCell ref="A4:C4"/>
    <mergeCell ref="A5:C5"/>
    <mergeCell ref="G18:J18"/>
    <mergeCell ref="G19:J19"/>
    <mergeCell ref="G20:J20"/>
    <mergeCell ref="G21:J21"/>
    <mergeCell ref="G22:J22"/>
    <mergeCell ref="G23:J23"/>
    <mergeCell ref="G24:J24"/>
  </mergeCells>
  <conditionalFormatting sqref="W10:W14">
    <cfRule type="expression" priority="2" aboveAverage="0" equalAverage="0" bottom="0" percent="0" rank="0" text="" dxfId="3">
      <formula>AND($W10&lt;&gt;"",$W10&lt;&gt;"Rendben")</formula>
    </cfRule>
  </conditionalFormatting>
  <conditionalFormatting sqref="X10:X14">
    <cfRule type="expression" priority="3" aboveAverage="0" equalAverage="0" bottom="0" percent="0" rank="0" text="" dxfId="4">
      <formula>$X10="Nincs lezárva"</formula>
    </cfRule>
  </conditionalFormatting>
  <conditionalFormatting sqref="D19:G24">
    <cfRule type="expression" priority="4" aboveAverage="0" equalAverage="0" bottom="0" percent="0" rank="0" text="" dxfId="3">
      <formula>$G19&lt;&gt;""</formula>
    </cfRule>
  </conditionalFormatting>
  <dataValidations count="1">
    <dataValidation allowBlank="true" errorStyle="stop" operator="between" showDropDown="false" showErrorMessage="false" showInputMessage="false" sqref="O10:O14 R10:R14 B11:N14 T11:U14" type="decimal">
      <formula1>0</formula1>
      <formula2>5000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40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20"/>
    <col collapsed="false" customWidth="true" hidden="false" outlineLevel="0" max="7" min="7" style="0" width="44"/>
  </cols>
  <sheetData>
    <row r="1" customFormat="false" ht="17.35" hidden="false" customHeight="false" outlineLevel="0" collapsed="false">
      <c r="A1" s="1" t="s">
        <v>105</v>
      </c>
      <c r="F1" s="2" t="s">
        <v>1</v>
      </c>
    </row>
    <row r="3" customFormat="false" ht="15" hidden="false" customHeight="false" outlineLevel="0" collapsed="false">
      <c r="A3" s="3" t="s">
        <v>5</v>
      </c>
      <c r="B3" s="34" t="str">
        <f aca="false">'Napi nyilvántartás'!D3</f>
        <v>Kovács Anna</v>
      </c>
      <c r="C3" s="35" t="s">
        <v>106</v>
      </c>
      <c r="D3" s="36" t="n">
        <f aca="false">'Napi nyilvántartás'!$D$4</f>
        <v>46327</v>
      </c>
    </row>
    <row r="4" customFormat="false" ht="27.75" hidden="false" customHeight="true" outlineLevel="0" collapsed="false">
      <c r="A4" s="3" t="s">
        <v>107</v>
      </c>
      <c r="B4" s="37" t="s">
        <v>108</v>
      </c>
      <c r="C4" s="38" t="s">
        <v>109</v>
      </c>
      <c r="D4" s="38"/>
      <c r="E4" s="38"/>
      <c r="F4" s="38"/>
      <c r="G4" s="38"/>
    </row>
    <row r="6" customFormat="false" ht="43.5" hidden="false" customHeight="true" outlineLevel="0" collapsed="false">
      <c r="A6" s="39" t="s">
        <v>110</v>
      </c>
      <c r="B6" s="39" t="s">
        <v>111</v>
      </c>
      <c r="C6" s="39" t="s">
        <v>112</v>
      </c>
      <c r="D6" s="39" t="s">
        <v>113</v>
      </c>
      <c r="E6" s="40" t="s">
        <v>114</v>
      </c>
      <c r="F6" s="41" t="s">
        <v>115</v>
      </c>
      <c r="G6" s="39" t="s">
        <v>116</v>
      </c>
    </row>
    <row r="7" customFormat="false" ht="30" hidden="false" customHeight="true" outlineLevel="0" collapsed="false">
      <c r="A7" s="42" t="s">
        <v>117</v>
      </c>
      <c r="B7" s="43" t="s">
        <v>118</v>
      </c>
      <c r="C7" s="43" t="s">
        <v>119</v>
      </c>
      <c r="D7" s="44" t="s">
        <v>120</v>
      </c>
      <c r="E7" s="15" t="n">
        <f aca="false">SUMIF('Napi nyilvántartás'!$C$9:$C$38,"RM",'Napi nyilvántartás'!$G$9:$G$38)</f>
        <v>1</v>
      </c>
      <c r="F7" s="45"/>
      <c r="G7" s="43"/>
    </row>
    <row r="8" customFormat="false" ht="30" hidden="false" customHeight="true" outlineLevel="0" collapsed="false">
      <c r="A8" s="42" t="s">
        <v>121</v>
      </c>
      <c r="B8" s="43" t="s">
        <v>122</v>
      </c>
      <c r="C8" s="43" t="s">
        <v>123</v>
      </c>
      <c r="D8" s="44" t="s">
        <v>124</v>
      </c>
      <c r="E8" s="15" t="n">
        <f aca="false">SUMIF('Napi nyilvántartás'!$C$9:$C$38,"RP",'Napi nyilvántartás'!$G$9:$G$38)</f>
        <v>0</v>
      </c>
      <c r="F8" s="45"/>
      <c r="G8" s="43"/>
    </row>
    <row r="9" customFormat="false" ht="30" hidden="false" customHeight="true" outlineLevel="0" collapsed="false">
      <c r="A9" s="42" t="s">
        <v>125</v>
      </c>
      <c r="B9" s="43" t="s">
        <v>126</v>
      </c>
      <c r="C9" s="43" t="s">
        <v>127</v>
      </c>
      <c r="D9" s="44" t="s">
        <v>128</v>
      </c>
      <c r="E9" s="15" t="n">
        <f aca="false">SUMPRODUCT(--(COUNTIF(Kódok!$B$23:$B$37,'Napi nyilvántartás'!$A$9:$A$38)&gt;0),--('Napi nyilvántartás'!$C$9:$C$38="R"),'Napi nyilvántartás'!$G$9:$G$38)</f>
        <v>0</v>
      </c>
      <c r="F9" s="45"/>
      <c r="G9" s="43"/>
    </row>
    <row r="10" customFormat="false" ht="30" hidden="false" customHeight="true" outlineLevel="0" collapsed="false">
      <c r="A10" s="42" t="s">
        <v>129</v>
      </c>
      <c r="B10" s="43" t="s">
        <v>130</v>
      </c>
      <c r="C10" s="43" t="s">
        <v>131</v>
      </c>
      <c r="D10" s="44" t="s">
        <v>132</v>
      </c>
      <c r="E10" s="15" t="n">
        <f aca="false">SUMPRODUCT(--(WEEKDAY('Napi nyilvántartás'!$A$9:$A$38)=1),--('Napi nyilvántartás'!$A$9:$A$38&lt;&gt;""),--('Napi nyilvántartás'!$C$9:$C$38="R"),'Napi nyilvántartás'!$G$9:$G$38)</f>
        <v>0</v>
      </c>
      <c r="F10" s="45"/>
      <c r="G10" s="43" t="s">
        <v>133</v>
      </c>
    </row>
    <row r="11" customFormat="false" ht="30" hidden="false" customHeight="true" outlineLevel="0" collapsed="false">
      <c r="A11" s="42" t="s">
        <v>134</v>
      </c>
      <c r="B11" s="43" t="s">
        <v>135</v>
      </c>
      <c r="C11" s="43" t="s">
        <v>136</v>
      </c>
      <c r="D11" s="44" t="s">
        <v>137</v>
      </c>
      <c r="E11" s="15" t="n">
        <f aca="false">IF($B$4="Igen",SUMIF('Napi nyilvántartás'!$C$9:$C$38,"&lt;&gt;K",'Napi nyilvántartás'!$H$9:$H$38),0)</f>
        <v>0</v>
      </c>
      <c r="F11" s="45"/>
      <c r="G11" s="43" t="s">
        <v>138</v>
      </c>
    </row>
    <row r="12" customFormat="false" ht="30" hidden="false" customHeight="true" outlineLevel="0" collapsed="false">
      <c r="A12" s="42" t="s">
        <v>139</v>
      </c>
      <c r="B12" s="43" t="s">
        <v>140</v>
      </c>
      <c r="C12" s="43" t="s">
        <v>141</v>
      </c>
      <c r="D12" s="44" t="s">
        <v>142</v>
      </c>
      <c r="E12" s="15" t="n">
        <f aca="false">IF($B$4="Igen",0,SUMIF('Napi nyilvántartás'!$I$9:$I$38,"&gt;1"))</f>
        <v>0</v>
      </c>
      <c r="F12" s="45"/>
      <c r="G12" s="43" t="s">
        <v>143</v>
      </c>
    </row>
    <row r="13" customFormat="false" ht="30" hidden="false" customHeight="true" outlineLevel="0" collapsed="false">
      <c r="A13" s="42" t="s">
        <v>144</v>
      </c>
      <c r="B13" s="43" t="s">
        <v>145</v>
      </c>
      <c r="C13" s="43" t="s">
        <v>146</v>
      </c>
      <c r="D13" s="44" t="s">
        <v>147</v>
      </c>
      <c r="E13" s="15" t="n">
        <f aca="false">SUMIF('Napi nyilvántartás'!$C$9:$C$38,"RMSZ",'Napi nyilvántartás'!$G$9:$G$38)</f>
        <v>0</v>
      </c>
      <c r="F13" s="45"/>
      <c r="G13" s="43" t="s">
        <v>148</v>
      </c>
    </row>
    <row r="14" customFormat="false" ht="30" hidden="false" customHeight="true" outlineLevel="0" collapsed="false">
      <c r="A14" s="42" t="s">
        <v>149</v>
      </c>
      <c r="B14" s="43" t="s">
        <v>150</v>
      </c>
      <c r="C14" s="43" t="s">
        <v>146</v>
      </c>
      <c r="D14" s="44" t="s">
        <v>151</v>
      </c>
      <c r="E14" s="15" t="n">
        <f aca="false">SUMIF('Napi nyilvántartás'!$C$9:$C$38,"Ö",'Napi nyilvántartás'!$G$9:$G$38)</f>
        <v>0</v>
      </c>
      <c r="F14" s="45"/>
      <c r="G14" s="43" t="s">
        <v>152</v>
      </c>
    </row>
    <row r="15" customFormat="false" ht="30" hidden="false" customHeight="true" outlineLevel="0" collapsed="false">
      <c r="A15" s="46" t="s">
        <v>153</v>
      </c>
      <c r="B15" s="47"/>
      <c r="C15" s="47"/>
      <c r="D15" s="47"/>
      <c r="E15" s="48"/>
      <c r="F15" s="47"/>
      <c r="G15" s="47"/>
    </row>
    <row r="17" customFormat="false" ht="15" hidden="false" customHeight="false" outlineLevel="0" collapsed="false">
      <c r="A17" s="5" t="s">
        <v>154</v>
      </c>
    </row>
    <row r="18" customFormat="false" ht="15" hidden="false" customHeight="false" outlineLevel="0" collapsed="false">
      <c r="A18" s="5" t="s">
        <v>155</v>
      </c>
    </row>
    <row r="19" customFormat="false" ht="15" hidden="false" customHeight="false" outlineLevel="0" collapsed="false">
      <c r="A19" s="5" t="s">
        <v>156</v>
      </c>
    </row>
    <row r="20" customFormat="false" ht="15" hidden="false" customHeight="false" outlineLevel="0" collapsed="false">
      <c r="A20" s="5" t="s">
        <v>157</v>
      </c>
    </row>
  </sheetData>
  <sheetProtection sheet="true"/>
  <mergeCells count="1">
    <mergeCell ref="C4:G4"/>
  </mergeCells>
  <dataValidations count="1">
    <dataValidation allowBlank="false" errorStyle="stop" operator="between" showDropDown="false" showErrorMessage="false" showInputMessage="false" sqref="B4" type="list">
      <formula1>"Igen,Nem"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2"/>
    <col collapsed="false" customWidth="true" hidden="false" outlineLevel="0" max="3" min="3" style="0" width="26"/>
  </cols>
  <sheetData>
    <row r="1" customFormat="false" ht="17.35" hidden="false" customHeight="false" outlineLevel="0" collapsed="false">
      <c r="A1" s="1" t="s">
        <v>158</v>
      </c>
      <c r="C1" s="49" t="s">
        <v>1</v>
      </c>
    </row>
    <row r="2" customFormat="false" ht="15" hidden="false" customHeight="false" outlineLevel="0" collapsed="false">
      <c r="A2" s="5" t="s">
        <v>159</v>
      </c>
    </row>
    <row r="4" customFormat="false" ht="15" hidden="false" customHeight="false" outlineLevel="0" collapsed="false">
      <c r="A4" s="32" t="s">
        <v>160</v>
      </c>
    </row>
    <row r="5" customFormat="false" ht="15" hidden="false" customHeight="false" outlineLevel="0" collapsed="false">
      <c r="A5" s="39" t="s">
        <v>161</v>
      </c>
      <c r="B5" s="39" t="s">
        <v>162</v>
      </c>
      <c r="C5" s="39" t="s">
        <v>113</v>
      </c>
    </row>
    <row r="6" customFormat="false" ht="15" hidden="false" customHeight="false" outlineLevel="0" collapsed="false">
      <c r="A6" s="50" t="s">
        <v>38</v>
      </c>
      <c r="B6" s="28" t="s">
        <v>163</v>
      </c>
      <c r="C6" s="28" t="s">
        <v>164</v>
      </c>
    </row>
    <row r="7" customFormat="false" ht="15" hidden="false" customHeight="false" outlineLevel="0" collapsed="false">
      <c r="A7" s="50" t="s">
        <v>39</v>
      </c>
      <c r="B7" s="28" t="s">
        <v>165</v>
      </c>
      <c r="C7" s="28" t="s">
        <v>166</v>
      </c>
    </row>
    <row r="8" customFormat="false" ht="15" hidden="false" customHeight="false" outlineLevel="0" collapsed="false">
      <c r="A8" s="50" t="s">
        <v>167</v>
      </c>
      <c r="B8" s="28" t="s">
        <v>168</v>
      </c>
      <c r="C8" s="28" t="s">
        <v>169</v>
      </c>
    </row>
    <row r="9" customFormat="false" ht="15" hidden="false" customHeight="false" outlineLevel="0" collapsed="false">
      <c r="A9" s="50" t="s">
        <v>170</v>
      </c>
      <c r="B9" s="28" t="s">
        <v>171</v>
      </c>
      <c r="C9" s="28" t="s">
        <v>172</v>
      </c>
    </row>
    <row r="10" customFormat="false" ht="15" hidden="false" customHeight="false" outlineLevel="0" collapsed="false">
      <c r="A10" s="50" t="s">
        <v>173</v>
      </c>
      <c r="B10" s="28" t="s">
        <v>174</v>
      </c>
      <c r="C10" s="28" t="s">
        <v>175</v>
      </c>
    </row>
    <row r="11" customFormat="false" ht="15" hidden="false" customHeight="false" outlineLevel="0" collapsed="false">
      <c r="A11" s="50" t="s">
        <v>176</v>
      </c>
      <c r="B11" s="28" t="s">
        <v>177</v>
      </c>
      <c r="C11" s="28" t="s">
        <v>178</v>
      </c>
    </row>
    <row r="14" customFormat="false" ht="15" hidden="false" customHeight="false" outlineLevel="0" collapsed="false">
      <c r="A14" s="32" t="s">
        <v>179</v>
      </c>
    </row>
    <row r="15" customFormat="false" ht="15" hidden="false" customHeight="false" outlineLevel="0" collapsed="false">
      <c r="A15" s="39" t="s">
        <v>161</v>
      </c>
      <c r="B15" s="39" t="s">
        <v>162</v>
      </c>
      <c r="C15" s="39" t="s">
        <v>113</v>
      </c>
    </row>
    <row r="16" customFormat="false" ht="15" hidden="false" customHeight="false" outlineLevel="0" collapsed="false">
      <c r="A16" s="50" t="s">
        <v>43</v>
      </c>
      <c r="B16" s="28" t="s">
        <v>180</v>
      </c>
      <c r="C16" s="28" t="s">
        <v>181</v>
      </c>
    </row>
    <row r="17" customFormat="false" ht="15" hidden="false" customHeight="false" outlineLevel="0" collapsed="false">
      <c r="A17" s="50" t="s">
        <v>182</v>
      </c>
      <c r="B17" s="28" t="s">
        <v>183</v>
      </c>
      <c r="C17" s="28" t="s">
        <v>146</v>
      </c>
    </row>
    <row r="18" customFormat="false" ht="15" hidden="false" customHeight="false" outlineLevel="0" collapsed="false">
      <c r="A18" s="50" t="s">
        <v>184</v>
      </c>
      <c r="B18" s="28" t="s">
        <v>185</v>
      </c>
      <c r="C18" s="28" t="s">
        <v>146</v>
      </c>
    </row>
    <row r="19" customFormat="false" ht="15" hidden="false" customHeight="false" outlineLevel="0" collapsed="false">
      <c r="A19" s="50" t="s">
        <v>186</v>
      </c>
      <c r="B19" s="28" t="s">
        <v>187</v>
      </c>
      <c r="C19" s="28" t="s">
        <v>146</v>
      </c>
    </row>
    <row r="21" customFormat="false" ht="15" hidden="false" customHeight="false" outlineLevel="0" collapsed="false">
      <c r="A21" s="32" t="s">
        <v>188</v>
      </c>
    </row>
    <row r="22" customFormat="false" ht="15" hidden="false" customHeight="false" outlineLevel="0" collapsed="false">
      <c r="A22" s="39" t="s">
        <v>27</v>
      </c>
      <c r="B22" s="39" t="s">
        <v>26</v>
      </c>
      <c r="C22" s="39" t="s">
        <v>189</v>
      </c>
    </row>
    <row r="23" customFormat="false" ht="15" hidden="false" customHeight="false" outlineLevel="0" collapsed="false">
      <c r="A23" s="11" t="str">
        <f aca="false">IF(B23="","",CHOOSE(WEEKDAY(B23),"V","H","K","Sze","Cs","P","Szo"))</f>
        <v>Cs</v>
      </c>
      <c r="B23" s="51" t="n">
        <v>46023</v>
      </c>
      <c r="C23" s="28" t="s">
        <v>190</v>
      </c>
    </row>
    <row r="24" customFormat="false" ht="15" hidden="false" customHeight="false" outlineLevel="0" collapsed="false">
      <c r="A24" s="11" t="str">
        <f aca="false">IF(B24="","",CHOOSE(WEEKDAY(B24),"V","H","K","Sze","Cs","P","Szo"))</f>
        <v>V</v>
      </c>
      <c r="B24" s="51" t="n">
        <v>46096</v>
      </c>
      <c r="C24" s="28" t="s">
        <v>191</v>
      </c>
    </row>
    <row r="25" customFormat="false" ht="15" hidden="false" customHeight="false" outlineLevel="0" collapsed="false">
      <c r="A25" s="11" t="str">
        <f aca="false">IF(B25="","",CHOOSE(WEEKDAY(B25),"V","H","K","Sze","Cs","P","Szo"))</f>
        <v>P</v>
      </c>
      <c r="B25" s="51" t="n">
        <v>46115</v>
      </c>
      <c r="C25" s="28" t="s">
        <v>192</v>
      </c>
    </row>
    <row r="26" customFormat="false" ht="15" hidden="false" customHeight="false" outlineLevel="0" collapsed="false">
      <c r="A26" s="11" t="str">
        <f aca="false">IF(B26="","",CHOOSE(WEEKDAY(B26),"V","H","K","Sze","Cs","P","Szo"))</f>
        <v>H</v>
      </c>
      <c r="B26" s="51" t="n">
        <v>46118</v>
      </c>
      <c r="C26" s="28" t="s">
        <v>193</v>
      </c>
    </row>
    <row r="27" customFormat="false" ht="15" hidden="false" customHeight="false" outlineLevel="0" collapsed="false">
      <c r="A27" s="11" t="str">
        <f aca="false">IF(B27="","",CHOOSE(WEEKDAY(B27),"V","H","K","Sze","Cs","P","Szo"))</f>
        <v>P</v>
      </c>
      <c r="B27" s="51" t="n">
        <v>46143</v>
      </c>
      <c r="C27" s="28" t="s">
        <v>194</v>
      </c>
    </row>
    <row r="28" customFormat="false" ht="15" hidden="false" customHeight="false" outlineLevel="0" collapsed="false">
      <c r="A28" s="11" t="str">
        <f aca="false">IF(B28="","",CHOOSE(WEEKDAY(B28),"V","H","K","Sze","Cs","P","Szo"))</f>
        <v>H</v>
      </c>
      <c r="B28" s="51" t="n">
        <v>46167</v>
      </c>
      <c r="C28" s="28" t="s">
        <v>195</v>
      </c>
    </row>
    <row r="29" customFormat="false" ht="15" hidden="false" customHeight="false" outlineLevel="0" collapsed="false">
      <c r="A29" s="11" t="str">
        <f aca="false">IF(B29="","",CHOOSE(WEEKDAY(B29),"V","H","K","Sze","Cs","P","Szo"))</f>
        <v>Cs</v>
      </c>
      <c r="B29" s="51" t="n">
        <v>46254</v>
      </c>
      <c r="C29" s="28" t="s">
        <v>196</v>
      </c>
    </row>
    <row r="30" customFormat="false" ht="15" hidden="false" customHeight="false" outlineLevel="0" collapsed="false">
      <c r="A30" s="11" t="str">
        <f aca="false">IF(B30="","",CHOOSE(WEEKDAY(B30),"V","H","K","Sze","Cs","P","Szo"))</f>
        <v>P</v>
      </c>
      <c r="B30" s="51" t="n">
        <v>46318</v>
      </c>
      <c r="C30" s="28" t="s">
        <v>191</v>
      </c>
    </row>
    <row r="31" customFormat="false" ht="15" hidden="false" customHeight="false" outlineLevel="0" collapsed="false">
      <c r="A31" s="11" t="str">
        <f aca="false">IF(B31="","",CHOOSE(WEEKDAY(B31),"V","H","K","Sze","Cs","P","Szo"))</f>
        <v>V</v>
      </c>
      <c r="B31" s="51" t="n">
        <v>46327</v>
      </c>
      <c r="C31" s="28" t="s">
        <v>197</v>
      </c>
    </row>
    <row r="32" customFormat="false" ht="15" hidden="false" customHeight="false" outlineLevel="0" collapsed="false">
      <c r="A32" s="11" t="str">
        <f aca="false">IF(B32="","",CHOOSE(WEEKDAY(B32),"V","H","K","Sze","Cs","P","Szo"))</f>
        <v>P</v>
      </c>
      <c r="B32" s="51" t="n">
        <v>46381</v>
      </c>
      <c r="C32" s="28" t="s">
        <v>198</v>
      </c>
    </row>
    <row r="33" customFormat="false" ht="15" hidden="false" customHeight="false" outlineLevel="0" collapsed="false">
      <c r="A33" s="11" t="str">
        <f aca="false">IF(B33="","",CHOOSE(WEEKDAY(B33),"V","H","K","Sze","Cs","P","Szo"))</f>
        <v>Szo</v>
      </c>
      <c r="B33" s="51" t="n">
        <v>46382</v>
      </c>
      <c r="C33" s="28" t="s">
        <v>199</v>
      </c>
    </row>
    <row r="34" customFormat="false" ht="15" hidden="false" customHeight="false" outlineLevel="0" collapsed="false">
      <c r="A34" s="11" t="str">
        <f aca="false">IF(B34="","",CHOOSE(WEEKDAY(B34),"V","H","K","Sze","Cs","P","Szo"))</f>
        <v/>
      </c>
      <c r="B34" s="51"/>
      <c r="C34" s="28"/>
    </row>
    <row r="35" customFormat="false" ht="15" hidden="false" customHeight="false" outlineLevel="0" collapsed="false">
      <c r="A35" s="11" t="str">
        <f aca="false">IF(B35="","",CHOOSE(WEEKDAY(B35),"V","H","K","Sze","Cs","P","Szo"))</f>
        <v/>
      </c>
      <c r="B35" s="51"/>
      <c r="C35" s="28"/>
    </row>
    <row r="36" customFormat="false" ht="15" hidden="false" customHeight="false" outlineLevel="0" collapsed="false">
      <c r="A36" s="11" t="str">
        <f aca="false">IF(B36="","",CHOOSE(WEEKDAY(B36),"V","H","K","Sze","Cs","P","Szo"))</f>
        <v/>
      </c>
      <c r="B36" s="51"/>
      <c r="C36" s="28"/>
    </row>
    <row r="37" customFormat="false" ht="15" hidden="false" customHeight="false" outlineLevel="0" collapsed="false">
      <c r="A37" s="11" t="str">
        <f aca="false">IF(B37="","",CHOOSE(WEEKDAY(B37),"V","H","K","Sze","Cs","P","Szo"))</f>
        <v/>
      </c>
      <c r="B37" s="51"/>
      <c r="C37" s="28"/>
    </row>
    <row r="39" customFormat="false" ht="15" hidden="false" customHeight="false" outlineLevel="0" collapsed="false">
      <c r="A39" s="5" t="s">
        <v>200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13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28"/>
    <col collapsed="false" customWidth="true" hidden="false" outlineLevel="0" max="7" min="7" style="0" width="16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1" t="s">
        <v>201</v>
      </c>
      <c r="F1" s="2" t="s">
        <v>1</v>
      </c>
    </row>
    <row r="2" customFormat="false" ht="15" hidden="false" customHeight="false" outlineLevel="0" collapsed="false">
      <c r="A2" s="5" t="s">
        <v>202</v>
      </c>
    </row>
    <row r="4" customFormat="false" ht="30" hidden="false" customHeight="true" outlineLevel="0" collapsed="false">
      <c r="A4" s="39" t="s">
        <v>203</v>
      </c>
      <c r="B4" s="39" t="s">
        <v>204</v>
      </c>
      <c r="C4" s="39" t="s">
        <v>205</v>
      </c>
      <c r="D4" s="39" t="s">
        <v>206</v>
      </c>
      <c r="E4" s="39" t="s">
        <v>207</v>
      </c>
      <c r="F4" s="39" t="s">
        <v>208</v>
      </c>
      <c r="G4" s="39" t="s">
        <v>209</v>
      </c>
      <c r="H4" s="39" t="s">
        <v>210</v>
      </c>
    </row>
    <row r="5" customFormat="false" ht="15" hidden="false" customHeight="false" outlineLevel="0" collapsed="false">
      <c r="A5" s="12" t="n">
        <v>1</v>
      </c>
      <c r="B5" s="10" t="n">
        <v>46338</v>
      </c>
      <c r="C5" s="17" t="s">
        <v>30</v>
      </c>
      <c r="D5" s="17" t="s">
        <v>211</v>
      </c>
      <c r="E5" s="17" t="s">
        <v>212</v>
      </c>
      <c r="F5" s="17" t="s">
        <v>213</v>
      </c>
      <c r="G5" s="17" t="s">
        <v>6</v>
      </c>
      <c r="H5" s="17" t="s">
        <v>214</v>
      </c>
    </row>
    <row r="6" customFormat="false" ht="15" hidden="false" customHeight="false" outlineLevel="0" collapsed="false">
      <c r="A6" s="12"/>
      <c r="B6" s="10"/>
      <c r="C6" s="17"/>
      <c r="D6" s="17"/>
      <c r="E6" s="17"/>
      <c r="F6" s="17"/>
      <c r="G6" s="17"/>
      <c r="H6" s="17"/>
    </row>
    <row r="7" customFormat="false" ht="15" hidden="false" customHeight="false" outlineLevel="0" collapsed="false">
      <c r="A7" s="12"/>
      <c r="B7" s="10"/>
      <c r="C7" s="17"/>
      <c r="D7" s="17"/>
      <c r="E7" s="17"/>
      <c r="F7" s="17"/>
      <c r="G7" s="17"/>
      <c r="H7" s="17"/>
    </row>
    <row r="8" customFormat="false" ht="15" hidden="false" customHeight="false" outlineLevel="0" collapsed="false">
      <c r="A8" s="12"/>
      <c r="B8" s="10"/>
      <c r="C8" s="17"/>
      <c r="D8" s="17"/>
      <c r="E8" s="17"/>
      <c r="F8" s="17"/>
      <c r="G8" s="17"/>
      <c r="H8" s="17"/>
    </row>
    <row r="9" customFormat="false" ht="15" hidden="false" customHeight="false" outlineLevel="0" collapsed="false">
      <c r="A9" s="12"/>
      <c r="B9" s="10"/>
      <c r="C9" s="17"/>
      <c r="D9" s="17"/>
      <c r="E9" s="17"/>
      <c r="F9" s="17"/>
      <c r="G9" s="17"/>
      <c r="H9" s="17"/>
    </row>
    <row r="10" customFormat="false" ht="15" hidden="false" customHeight="false" outlineLevel="0" collapsed="false">
      <c r="A10" s="12"/>
      <c r="B10" s="10"/>
      <c r="C10" s="17"/>
      <c r="D10" s="17"/>
      <c r="E10" s="17"/>
      <c r="F10" s="17"/>
      <c r="G10" s="17"/>
      <c r="H10" s="17"/>
    </row>
    <row r="11" customFormat="false" ht="15" hidden="false" customHeight="false" outlineLevel="0" collapsed="false">
      <c r="A11" s="12"/>
      <c r="B11" s="10"/>
      <c r="C11" s="17"/>
      <c r="D11" s="17"/>
      <c r="E11" s="17"/>
      <c r="F11" s="17"/>
      <c r="G11" s="17"/>
      <c r="H11" s="17"/>
    </row>
    <row r="12" customFormat="false" ht="15" hidden="false" customHeight="false" outlineLevel="0" collapsed="false">
      <c r="A12" s="12"/>
      <c r="B12" s="10"/>
      <c r="C12" s="17"/>
      <c r="D12" s="17"/>
      <c r="E12" s="17"/>
      <c r="F12" s="17"/>
      <c r="G12" s="17"/>
      <c r="H12" s="17"/>
    </row>
    <row r="13" customFormat="false" ht="15" hidden="false" customHeight="false" outlineLevel="0" collapsed="false">
      <c r="A13" s="12"/>
      <c r="B13" s="10"/>
      <c r="C13" s="17"/>
      <c r="D13" s="17"/>
      <c r="E13" s="17"/>
      <c r="F13" s="17"/>
      <c r="G13" s="17"/>
      <c r="H13" s="17"/>
    </row>
    <row r="14" customFormat="false" ht="15" hidden="false" customHeight="false" outlineLevel="0" collapsed="false">
      <c r="A14" s="12"/>
      <c r="B14" s="10"/>
      <c r="C14" s="17"/>
      <c r="D14" s="17"/>
      <c r="E14" s="17"/>
      <c r="F14" s="17"/>
      <c r="G14" s="17"/>
      <c r="H14" s="17"/>
    </row>
    <row r="15" customFormat="false" ht="15" hidden="false" customHeight="false" outlineLevel="0" collapsed="false">
      <c r="A15" s="12"/>
      <c r="B15" s="10"/>
      <c r="C15" s="17"/>
      <c r="D15" s="17"/>
      <c r="E15" s="17"/>
      <c r="F15" s="17"/>
      <c r="G15" s="17"/>
      <c r="H15" s="17"/>
    </row>
    <row r="16" customFormat="false" ht="15" hidden="false" customHeight="false" outlineLevel="0" collapsed="false">
      <c r="A16" s="12"/>
      <c r="B16" s="10"/>
      <c r="C16" s="17"/>
      <c r="D16" s="17"/>
      <c r="E16" s="17"/>
      <c r="F16" s="17"/>
      <c r="G16" s="17"/>
      <c r="H16" s="17"/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2026-10-27T11:30:22Z</dcterms:created>
  <dc:creator>openpyxl</dc:creator>
  <dc:description/>
  <dc:language>hu-HU</dc:language>
  <cp:lastModifiedBy/>
  <dcterms:modified xsi:type="dcterms:W3CDTF">2026-10-27T11:30:22Z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