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imeliste" sheetId="1" state="visible" r:id="rId3"/>
    <sheet name="Oppsummering" sheetId="2" state="visible" r:id="rId4"/>
  </sheets>
  <definedNames>
    <definedName function="false" hidden="false" localSheetId="1" name="_xlnm.Print_Area" vbProcedure="false">Oppsummering!$A$1:$H$32</definedName>
    <definedName function="false" hidden="false" localSheetId="0" name="_xlnm.Print_Area" vbProcedure="false">Timeliste!$A$1:$M$84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<sst xmlns="http://schemas.openxmlformats.org/spreadsheetml/2006/main" count="189" uniqueCount="71">
  <si>
    <t xml:space="preserve">Timeliste – arbeidstid per dag</t>
  </si>
  <si>
    <t xml:space="preserve">Hypotetisk eksempel — orova.vn</t>
  </si>
  <si>
    <t xml:space="preserve">Måned (1. dag):</t>
  </si>
  <si>
    <t xml:space="preserve">Skifttype:</t>
  </si>
  <si>
    <t xml:space="preserve">Ordinær dag</t>
  </si>
  <si>
    <t xml:space="preserve">Kveldsskift</t>
  </si>
  <si>
    <t xml:space="preserve">Ordinær + overtid</t>
  </si>
  <si>
    <t xml:space="preserve">Ekstraarbeid</t>
  </si>
  <si>
    <t xml:space="preserve">Døgngrense (t):</t>
  </si>
  <si>
    <t xml:space="preserve">aml § 10-4</t>
  </si>
  <si>
    <t xml:space="preserve">Faktor:</t>
  </si>
  <si>
    <t xml:space="preserve">Overtidsfaktor:</t>
  </si>
  <si>
    <t xml:space="preserve">min. 40 % tillegg, § 10-6</t>
  </si>
  <si>
    <t xml:space="preserve">Tenkte avtalesatser – sjekk egen tariffavtale eller arbeidsavtale.</t>
  </si>
  <si>
    <t xml:space="preserve">Dato</t>
  </si>
  <si>
    <t xml:space="preserve">Uke-
dag</t>
  </si>
  <si>
    <t xml:space="preserve">Ansatt</t>
  </si>
  <si>
    <t xml:space="preserve">Skifttype</t>
  </si>
  <si>
    <t xml:space="preserve">Inn</t>
  </si>
  <si>
    <t xml:space="preserve">Ut</t>
  </si>
  <si>
    <t xml:space="preserve">Bruttotid
(t)</t>
  </si>
  <si>
    <t xml:space="preserve">Pause-
fradrag (t)</t>
  </si>
  <si>
    <t xml:space="preserve">Faktisk
arbeidstid (t)</t>
  </si>
  <si>
    <t xml:space="preserve">Tilleggs-
faktor</t>
  </si>
  <si>
    <t xml:space="preserve">Overtid
&gt; 9 t/døgn</t>
  </si>
  <si>
    <t xml:space="preserve">Krediterte
timer</t>
  </si>
  <si>
    <t xml:space="preserve">Merknad</t>
  </si>
  <si>
    <t xml:space="preserve">Ingrid Solberg</t>
  </si>
  <si>
    <t xml:space="preserve">Ut 24:00 føres som 00:00</t>
  </si>
  <si>
    <t xml:space="preserve">Minst 11 t hvile etter kveldsvakt</t>
  </si>
  <si>
    <t xml:space="preserve">1 t over 9 t/døgn = overtid</t>
  </si>
  <si>
    <t xml:space="preserve">Glemt utstempling: rettet til 16:00, godkjent 16.11</t>
  </si>
  <si>
    <t xml:space="preserve">Søndag, tenkt avtalesats 2,00</t>
  </si>
  <si>
    <t xml:space="preserve">Sum måned — Ingrid Solberg</t>
  </si>
  <si>
    <t xml:space="preserve">Henrik Berg</t>
  </si>
  <si>
    <t xml:space="preserve">0,5 t over 9 t/døgn</t>
  </si>
  <si>
    <t xml:space="preserve">Forhåndsgodkjent overtid</t>
  </si>
  <si>
    <t xml:space="preserve">Fravær</t>
  </si>
  <si>
    <t xml:space="preserve">Egenmelding (fraværskode, ingen timer)</t>
  </si>
  <si>
    <t xml:space="preserve">Sum måned — Henrik Berg</t>
  </si>
  <si>
    <t xml:space="preserve">Amira Nilsen</t>
  </si>
  <si>
    <t xml:space="preserve">Under 5,5 t: ingen pausekrav</t>
  </si>
  <si>
    <t xml:space="preserve">Sum måned — Amira Nilsen</t>
  </si>
  <si>
    <t xml:space="preserve">Ledige rader for flere registreringer (formlene er lagt inn)</t>
  </si>
  <si>
    <t xml:space="preserve">Sum måned (alle ansatte)</t>
  </si>
  <si>
    <t xml:space="preserve">Krediterte timer = (faktisk arbeidstid − overtid) × tilleggsfaktor + overtid × overtidsfaktor. Eks. onsdag 11.11: 9 × 1,0 + 1 × 1,4 = 10,40.</t>
  </si>
  <si>
    <t xml:space="preserve">Faktisk arbeidstid = bruttotid − pausefradrag (timer, 0,50 = 30 min). Vakter over midnatt regnes riktig (24:00 føres som 00:00).</t>
  </si>
  <si>
    <t xml:space="preserve">Pause der den ansatte ikke fritt kan forlate arbeidsplassen regnes som arbeidstid (aml § 10-9) – før da 0 i pausefradrag.</t>
  </si>
  <si>
    <t xml:space="preserve">Glemte stemplinger: ikke overskriv i stillhet – noter rettelsen og hvem som godkjente den i Merknad.</t>
  </si>
  <si>
    <t xml:space="preserve">Gult = fylles ut; grått = beregnes (låst, uten passord). Filen teller bare timer – lønn beregnes i lønnssystemet. Sjekk lovdata.no / arbeidstilsynet.no.</t>
  </si>
  <si>
    <t xml:space="preserve">Oppsummering per ansatt (måned)</t>
  </si>
  <si>
    <t xml:space="preserve">Måned:</t>
  </si>
  <si>
    <t xml:space="preserve">Grense per døgn (t):</t>
  </si>
  <si>
    <t xml:space="preserve">alminnelig arbeidstid: 9 t per 24 t (aml § 10-4)</t>
  </si>
  <si>
    <t xml:space="preserve">Grense per uke (t):</t>
  </si>
  <si>
    <t xml:space="preserve">alminnelig arbeidstid: 40 t per 7 dager (aml § 10-4)</t>
  </si>
  <si>
    <t xml:space="preserve">Dager med
registrering</t>
  </si>
  <si>
    <t xml:space="preserve">Timer over
9 t/døgn</t>
  </si>
  <si>
    <t xml:space="preserve">Timer over
40 t/uke</t>
  </si>
  <si>
    <t xml:space="preserve">Attestert av
leder (dato)</t>
  </si>
  <si>
    <t xml:space="preserve">Sum</t>
  </si>
  <si>
    <t xml:space="preserve">Faktisk arbeidstid per uke (mandag–søndag)</t>
  </si>
  <si>
    <t xml:space="preserve">Uke</t>
  </si>
  <si>
    <t xml:space="preserve">Mandag</t>
  </si>
  <si>
    <t xml:space="preserve">Grensene for alminnelig arbeidstid er 9 timer per 24 timer og 40 timer per 7 dager (aml § 10-4). Arbeid utover dette er overtid etter aml § 10-6.</t>
  </si>
  <si>
    <t xml:space="preserve">Timer over 9 t/døgn og over 40 t/uke kan overlappe – samme time kan ligge over begge grensene. Ikke legg tallene sammen.</t>
  </si>
  <si>
    <t xml:space="preserve">Uker som går over månedsskiftet telles bare med dagene som står i denne timelisten.</t>
  </si>
  <si>
    <t xml:space="preserve">Avtaler om gjennomsnittsberegning, unntak og tariffavtaler kan gi andre rammer – sjekk lovdata.no / arbeidstilsynet.no.</t>
  </si>
  <si>
    <t xml:space="preserve">Filen teller bare timer. Lønn beregnes i lønnssystemet dere allerede bruker.</t>
  </si>
  <si>
    <t xml:space="preserve">Hypotetisk eksempel: navn, vakter og tilleggssatser er oppdiktet.</t>
  </si>
  <si>
    <t xml:space="preserve">Kontrollert av (leder): ______________     Dato: __.__.____     Signatur: ______________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</si>
</sst>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"/>
    <numFmt numFmtId="167" formatCode="0.00"/>
    <numFmt numFmtId="168" formatCode="hh\:mm"/>
    <numFmt numFmtId="169" formatCode="dd\.mm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8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3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  <sz val="10"/>
      </font>
    </dxf>
    <dxf>
      <fill>
        <patternFill>
          <bgColor rgb="FFD9DDE3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51"/>
    <col collapsed="false" customWidth="true" hidden="false" outlineLevel="0" max="2" min="2" style="0" width="5"/>
    <col collapsed="false" customWidth="true" hidden="false" outlineLevel="0" max="3" min="3" style="0" width="14"/>
    <col collapsed="false" customWidth="true" hidden="false" outlineLevel="0" max="4" min="4" style="0" width="15.51"/>
    <col collapsed="false" customWidth="true" hidden="false" outlineLevel="0" max="6" min="5" style="0" width="6.51"/>
    <col collapsed="false" customWidth="true" hidden="false" outlineLevel="0" max="8" min="7" style="0" width="9.51"/>
    <col collapsed="false" customWidth="true" hidden="false" outlineLevel="0" max="10" min="9" style="0" width="10.51"/>
    <col collapsed="false" customWidth="true" hidden="false" outlineLevel="0" max="12" min="11" style="0" width="10"/>
    <col collapsed="false" customWidth="true" hidden="false" outlineLevel="0" max="13" min="13" style="0" width="40"/>
  </cols>
  <sheetData>
    <row r="1" customFormat="false" ht="17.35" hidden="false" customHeight="false" outlineLevel="0" collapsed="false">
      <c r="A1" s="1" t="s">
        <v>0</v>
      </c>
      <c r="K1" s="2" t="s">
        <v>1</v>
      </c>
    </row>
    <row r="2" customFormat="false" ht="25.5" hidden="false" customHeight="true" outlineLevel="0" collapsed="false">
      <c r="A2" s="3" t="s">
        <v>2</v>
      </c>
      <c r="B2" s="3"/>
      <c r="C2" s="4" t="n">
        <v>46327</v>
      </c>
      <c r="D2" s="5" t="n">
        <f aca="false">EOMONTH(C2,0)</f>
        <v>46356</v>
      </c>
      <c r="F2" s="6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customFormat="false" ht="15" hidden="false" customHeight="false" outlineLevel="0" collapsed="false">
      <c r="A3" s="3" t="s">
        <v>8</v>
      </c>
      <c r="B3" s="3"/>
      <c r="C3" s="8" t="n">
        <v>9</v>
      </c>
      <c r="D3" s="9" t="s">
        <v>9</v>
      </c>
      <c r="F3" s="6" t="s">
        <v>10</v>
      </c>
      <c r="G3" s="10" t="n">
        <v>1</v>
      </c>
      <c r="H3" s="10" t="n">
        <v>1.3</v>
      </c>
      <c r="I3" s="10" t="n">
        <v>1</v>
      </c>
      <c r="J3" s="10" t="n">
        <v>2</v>
      </c>
    </row>
    <row r="4" customFormat="false" ht="15" hidden="false" customHeight="false" outlineLevel="0" collapsed="false">
      <c r="A4" s="3" t="s">
        <v>11</v>
      </c>
      <c r="B4" s="3"/>
      <c r="C4" s="10" t="n">
        <v>1.4</v>
      </c>
      <c r="D4" s="9" t="s">
        <v>12</v>
      </c>
      <c r="G4" s="9" t="s">
        <v>13</v>
      </c>
    </row>
    <row r="6" customFormat="false" ht="31.5" hidden="false" customHeight="true" outlineLevel="0" collapsed="false">
      <c r="A6" s="11" t="s">
        <v>14</v>
      </c>
      <c r="B6" s="12" t="s">
        <v>15</v>
      </c>
      <c r="C6" s="11" t="s">
        <v>16</v>
      </c>
      <c r="D6" s="11" t="s">
        <v>17</v>
      </c>
      <c r="E6" s="11" t="s">
        <v>18</v>
      </c>
      <c r="F6" s="11" t="s">
        <v>19</v>
      </c>
      <c r="G6" s="12" t="s">
        <v>20</v>
      </c>
      <c r="H6" s="11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M6" s="11" t="s">
        <v>26</v>
      </c>
    </row>
    <row r="7" customFormat="false" ht="15" hidden="false" customHeight="false" outlineLevel="0" collapsed="false">
      <c r="A7" s="13" t="n">
        <v>46328</v>
      </c>
      <c r="B7" s="14" t="str">
        <f aca="false">IF(A7="","",CHOOSE(WEEKDAY(A7),"søn","man","tir","ons","tor","fre","lør"))</f>
        <v>man</v>
      </c>
      <c r="C7" s="15" t="s">
        <v>27</v>
      </c>
      <c r="D7" s="15" t="s">
        <v>4</v>
      </c>
      <c r="E7" s="16" t="n">
        <v>0.333333333333333</v>
      </c>
      <c r="F7" s="16" t="n">
        <v>0.666666666666667</v>
      </c>
      <c r="G7" s="17" t="n">
        <f aca="false">IF(OR(E7="",F7=""),"",ROUND(MOD(F7-E7,1)*24,2))</f>
        <v>8</v>
      </c>
      <c r="H7" s="18" t="n">
        <v>0.5</v>
      </c>
      <c r="I7" s="17" t="n">
        <f aca="false">IF(G7="","",G7-IF(H7="",0,H7))</f>
        <v>7.5</v>
      </c>
      <c r="J7" s="17" t="n">
        <f aca="false">IF(I7="","",IF(D7="",1,IFERROR(HLOOKUP(D7,$G$2:$J$3,2,FALSE()),1)))</f>
        <v>1</v>
      </c>
      <c r="K7" s="17" t="n">
        <f aca="false">IF(I7="","",MAX(0,I7-$C$3))</f>
        <v>0</v>
      </c>
      <c r="L7" s="19" t="n">
        <f aca="false">IF(I7="","",ROUND((I7-K7)*J7+K7*$C$4,2))</f>
        <v>7.5</v>
      </c>
      <c r="M7" s="15"/>
    </row>
    <row r="8" customFormat="false" ht="15" hidden="false" customHeight="false" outlineLevel="0" collapsed="false">
      <c r="A8" s="13" t="n">
        <v>46329</v>
      </c>
      <c r="B8" s="14" t="str">
        <f aca="false">IF(A8="","",CHOOSE(WEEKDAY(A8),"søn","man","tir","ons","tor","fre","lør"))</f>
        <v>tir</v>
      </c>
      <c r="C8" s="15" t="s">
        <v>27</v>
      </c>
      <c r="D8" s="15" t="s">
        <v>4</v>
      </c>
      <c r="E8" s="16" t="n">
        <v>0.333333333333333</v>
      </c>
      <c r="F8" s="16" t="n">
        <v>0.666666666666667</v>
      </c>
      <c r="G8" s="17" t="n">
        <f aca="false">IF(OR(E8="",F8=""),"",ROUND(MOD(F8-E8,1)*24,2))</f>
        <v>8</v>
      </c>
      <c r="H8" s="18" t="n">
        <v>0.5</v>
      </c>
      <c r="I8" s="17" t="n">
        <f aca="false">IF(G8="","",G8-IF(H8="",0,H8))</f>
        <v>7.5</v>
      </c>
      <c r="J8" s="17" t="n">
        <f aca="false">IF(I8="","",IF(D8="",1,IFERROR(HLOOKUP(D8,$G$2:$J$3,2,FALSE()),1)))</f>
        <v>1</v>
      </c>
      <c r="K8" s="17" t="n">
        <f aca="false">IF(I8="","",MAX(0,I8-$C$3))</f>
        <v>0</v>
      </c>
      <c r="L8" s="19" t="n">
        <f aca="false">IF(I8="","",ROUND((I8-K8)*J8+K8*$C$4,2))</f>
        <v>7.5</v>
      </c>
      <c r="M8" s="15"/>
    </row>
    <row r="9" customFormat="false" ht="15" hidden="false" customHeight="false" outlineLevel="0" collapsed="false">
      <c r="A9" s="13" t="n">
        <v>46330</v>
      </c>
      <c r="B9" s="14" t="str">
        <f aca="false">IF(A9="","",CHOOSE(WEEKDAY(A9),"søn","man","tir","ons","tor","fre","lør"))</f>
        <v>ons</v>
      </c>
      <c r="C9" s="15" t="s">
        <v>27</v>
      </c>
      <c r="D9" s="15" t="s">
        <v>4</v>
      </c>
      <c r="E9" s="16" t="n">
        <v>0.333333333333333</v>
      </c>
      <c r="F9" s="16" t="n">
        <v>0.666666666666667</v>
      </c>
      <c r="G9" s="17" t="n">
        <f aca="false">IF(OR(E9="",F9=""),"",ROUND(MOD(F9-E9,1)*24,2))</f>
        <v>8</v>
      </c>
      <c r="H9" s="18" t="n">
        <v>0.5</v>
      </c>
      <c r="I9" s="17" t="n">
        <f aca="false">IF(G9="","",G9-IF(H9="",0,H9))</f>
        <v>7.5</v>
      </c>
      <c r="J9" s="17" t="n">
        <f aca="false">IF(I9="","",IF(D9="",1,IFERROR(HLOOKUP(D9,$G$2:$J$3,2,FALSE()),1)))</f>
        <v>1</v>
      </c>
      <c r="K9" s="17" t="n">
        <f aca="false">IF(I9="","",MAX(0,I9-$C$3))</f>
        <v>0</v>
      </c>
      <c r="L9" s="19" t="n">
        <f aca="false">IF(I9="","",ROUND((I9-K9)*J9+K9*$C$4,2))</f>
        <v>7.5</v>
      </c>
      <c r="M9" s="15"/>
    </row>
    <row r="10" customFormat="false" ht="15" hidden="false" customHeight="false" outlineLevel="0" collapsed="false">
      <c r="A10" s="13" t="n">
        <v>46331</v>
      </c>
      <c r="B10" s="14" t="str">
        <f aca="false">IF(A10="","",CHOOSE(WEEKDAY(A10),"søn","man","tir","ons","tor","fre","lør"))</f>
        <v>tor</v>
      </c>
      <c r="C10" s="15" t="s">
        <v>27</v>
      </c>
      <c r="D10" s="15" t="s">
        <v>4</v>
      </c>
      <c r="E10" s="16" t="n">
        <v>0.333333333333333</v>
      </c>
      <c r="F10" s="16" t="n">
        <v>0.666666666666667</v>
      </c>
      <c r="G10" s="17" t="n">
        <f aca="false">IF(OR(E10="",F10=""),"",ROUND(MOD(F10-E10,1)*24,2))</f>
        <v>8</v>
      </c>
      <c r="H10" s="18" t="n">
        <v>0.5</v>
      </c>
      <c r="I10" s="17" t="n">
        <f aca="false">IF(G10="","",G10-IF(H10="",0,H10))</f>
        <v>7.5</v>
      </c>
      <c r="J10" s="17" t="n">
        <f aca="false">IF(I10="","",IF(D10="",1,IFERROR(HLOOKUP(D10,$G$2:$J$3,2,FALSE()),1)))</f>
        <v>1</v>
      </c>
      <c r="K10" s="17" t="n">
        <f aca="false">IF(I10="","",MAX(0,I10-$C$3))</f>
        <v>0</v>
      </c>
      <c r="L10" s="19" t="n">
        <f aca="false">IF(I10="","",ROUND((I10-K10)*J10+K10*$C$4,2))</f>
        <v>7.5</v>
      </c>
      <c r="M10" s="15"/>
    </row>
    <row r="11" customFormat="false" ht="15" hidden="false" customHeight="false" outlineLevel="0" collapsed="false">
      <c r="A11" s="13" t="n">
        <v>46332</v>
      </c>
      <c r="B11" s="14" t="str">
        <f aca="false">IF(A11="","",CHOOSE(WEEKDAY(A11),"søn","man","tir","ons","tor","fre","lør"))</f>
        <v>fre</v>
      </c>
      <c r="C11" s="15" t="s">
        <v>27</v>
      </c>
      <c r="D11" s="15" t="s">
        <v>4</v>
      </c>
      <c r="E11" s="16" t="n">
        <v>0.333333333333333</v>
      </c>
      <c r="F11" s="16" t="n">
        <v>0.666666666666667</v>
      </c>
      <c r="G11" s="17" t="n">
        <f aca="false">IF(OR(E11="",F11=""),"",ROUND(MOD(F11-E11,1)*24,2))</f>
        <v>8</v>
      </c>
      <c r="H11" s="18" t="n">
        <v>0.5</v>
      </c>
      <c r="I11" s="17" t="n">
        <f aca="false">IF(G11="","",G11-IF(H11="",0,H11))</f>
        <v>7.5</v>
      </c>
      <c r="J11" s="17" t="n">
        <f aca="false">IF(I11="","",IF(D11="",1,IFERROR(HLOOKUP(D11,$G$2:$J$3,2,FALSE()),1)))</f>
        <v>1</v>
      </c>
      <c r="K11" s="17" t="n">
        <f aca="false">IF(I11="","",MAX(0,I11-$C$3))</f>
        <v>0</v>
      </c>
      <c r="L11" s="19" t="n">
        <f aca="false">IF(I11="","",ROUND((I11-K11)*J11+K11*$C$4,2))</f>
        <v>7.5</v>
      </c>
      <c r="M11" s="15"/>
    </row>
    <row r="12" customFormat="false" ht="15" hidden="false" customHeight="false" outlineLevel="0" collapsed="false">
      <c r="A12" s="13" t="n">
        <v>46335</v>
      </c>
      <c r="B12" s="14" t="str">
        <f aca="false">IF(A12="","",CHOOSE(WEEKDAY(A12),"søn","man","tir","ons","tor","fre","lør"))</f>
        <v>man</v>
      </c>
      <c r="C12" s="15" t="s">
        <v>27</v>
      </c>
      <c r="D12" s="15" t="s">
        <v>5</v>
      </c>
      <c r="E12" s="16" t="n">
        <v>0.666666666666667</v>
      </c>
      <c r="F12" s="16" t="n">
        <v>0</v>
      </c>
      <c r="G12" s="17" t="n">
        <f aca="false">IF(OR(E12="",F12=""),"",ROUND(MOD(F12-E12,1)*24,2))</f>
        <v>8</v>
      </c>
      <c r="H12" s="18" t="n">
        <v>0.5</v>
      </c>
      <c r="I12" s="17" t="n">
        <f aca="false">IF(G12="","",G12-IF(H12="",0,H12))</f>
        <v>7.5</v>
      </c>
      <c r="J12" s="17" t="n">
        <f aca="false">IF(I12="","",IF(D12="",1,IFERROR(HLOOKUP(D12,$G$2:$J$3,2,FALSE()),1)))</f>
        <v>1.3</v>
      </c>
      <c r="K12" s="17" t="n">
        <f aca="false">IF(I12="","",MAX(0,I12-$C$3))</f>
        <v>0</v>
      </c>
      <c r="L12" s="19" t="n">
        <f aca="false">IF(I12="","",ROUND((I12-K12)*J12+K12*$C$4,2))</f>
        <v>9.75</v>
      </c>
      <c r="M12" s="15" t="s">
        <v>28</v>
      </c>
    </row>
    <row r="13" customFormat="false" ht="15" hidden="false" customHeight="false" outlineLevel="0" collapsed="false">
      <c r="A13" s="13" t="n">
        <v>46336</v>
      </c>
      <c r="B13" s="14" t="str">
        <f aca="false">IF(A13="","",CHOOSE(WEEKDAY(A13),"søn","man","tir","ons","tor","fre","lør"))</f>
        <v>tir</v>
      </c>
      <c r="C13" s="15" t="s">
        <v>27</v>
      </c>
      <c r="D13" s="15" t="s">
        <v>4</v>
      </c>
      <c r="E13" s="16" t="n">
        <v>0.458333333333333</v>
      </c>
      <c r="F13" s="16" t="n">
        <v>0.791666666666667</v>
      </c>
      <c r="G13" s="17" t="n">
        <f aca="false">IF(OR(E13="",F13=""),"",ROUND(MOD(F13-E13,1)*24,2))</f>
        <v>8</v>
      </c>
      <c r="H13" s="18" t="n">
        <v>0.5</v>
      </c>
      <c r="I13" s="17" t="n">
        <f aca="false">IF(G13="","",G13-IF(H13="",0,H13))</f>
        <v>7.5</v>
      </c>
      <c r="J13" s="17" t="n">
        <f aca="false">IF(I13="","",IF(D13="",1,IFERROR(HLOOKUP(D13,$G$2:$J$3,2,FALSE()),1)))</f>
        <v>1</v>
      </c>
      <c r="K13" s="17" t="n">
        <f aca="false">IF(I13="","",MAX(0,I13-$C$3))</f>
        <v>0</v>
      </c>
      <c r="L13" s="19" t="n">
        <f aca="false">IF(I13="","",ROUND((I13-K13)*J13+K13*$C$4,2))</f>
        <v>7.5</v>
      </c>
      <c r="M13" s="15" t="s">
        <v>29</v>
      </c>
    </row>
    <row r="14" customFormat="false" ht="15" hidden="false" customHeight="false" outlineLevel="0" collapsed="false">
      <c r="A14" s="13" t="n">
        <v>46337</v>
      </c>
      <c r="B14" s="14" t="str">
        <f aca="false">IF(A14="","",CHOOSE(WEEKDAY(A14),"søn","man","tir","ons","tor","fre","lør"))</f>
        <v>ons</v>
      </c>
      <c r="C14" s="15" t="s">
        <v>27</v>
      </c>
      <c r="D14" s="15" t="s">
        <v>6</v>
      </c>
      <c r="E14" s="16" t="n">
        <v>0.333333333333333</v>
      </c>
      <c r="F14" s="16" t="n">
        <v>0.770833333333333</v>
      </c>
      <c r="G14" s="17" t="n">
        <f aca="false">IF(OR(E14="",F14=""),"",ROUND(MOD(F14-E14,1)*24,2))</f>
        <v>10.5</v>
      </c>
      <c r="H14" s="18" t="n">
        <v>0.5</v>
      </c>
      <c r="I14" s="17" t="n">
        <f aca="false">IF(G14="","",G14-IF(H14="",0,H14))</f>
        <v>10</v>
      </c>
      <c r="J14" s="17" t="n">
        <f aca="false">IF(I14="","",IF(D14="",1,IFERROR(HLOOKUP(D14,$G$2:$J$3,2,FALSE()),1)))</f>
        <v>1</v>
      </c>
      <c r="K14" s="17" t="n">
        <f aca="false">IF(I14="","",MAX(0,I14-$C$3))</f>
        <v>1</v>
      </c>
      <c r="L14" s="19" t="n">
        <f aca="false">IF(I14="","",ROUND((I14-K14)*J14+K14*$C$4,2))</f>
        <v>10.4</v>
      </c>
      <c r="M14" s="15" t="s">
        <v>30</v>
      </c>
    </row>
    <row r="15" customFormat="false" ht="15" hidden="false" customHeight="false" outlineLevel="0" collapsed="false">
      <c r="A15" s="13" t="n">
        <v>46338</v>
      </c>
      <c r="B15" s="14" t="str">
        <f aca="false">IF(A15="","",CHOOSE(WEEKDAY(A15),"søn","man","tir","ons","tor","fre","lør"))</f>
        <v>tor</v>
      </c>
      <c r="C15" s="15" t="s">
        <v>27</v>
      </c>
      <c r="D15" s="15" t="s">
        <v>4</v>
      </c>
      <c r="E15" s="16" t="n">
        <v>0.333333333333333</v>
      </c>
      <c r="F15" s="16" t="n">
        <v>0.666666666666667</v>
      </c>
      <c r="G15" s="17" t="n">
        <f aca="false">IF(OR(E15="",F15=""),"",ROUND(MOD(F15-E15,1)*24,2))</f>
        <v>8</v>
      </c>
      <c r="H15" s="18" t="n">
        <v>0.5</v>
      </c>
      <c r="I15" s="17" t="n">
        <f aca="false">IF(G15="","",G15-IF(H15="",0,H15))</f>
        <v>7.5</v>
      </c>
      <c r="J15" s="17" t="n">
        <f aca="false">IF(I15="","",IF(D15="",1,IFERROR(HLOOKUP(D15,$G$2:$J$3,2,FALSE()),1)))</f>
        <v>1</v>
      </c>
      <c r="K15" s="17" t="n">
        <f aca="false">IF(I15="","",MAX(0,I15-$C$3))</f>
        <v>0</v>
      </c>
      <c r="L15" s="19" t="n">
        <f aca="false">IF(I15="","",ROUND((I15-K15)*J15+K15*$C$4,2))</f>
        <v>7.5</v>
      </c>
      <c r="M15" s="15"/>
    </row>
    <row r="16" customFormat="false" ht="15" hidden="false" customHeight="false" outlineLevel="0" collapsed="false">
      <c r="A16" s="13" t="n">
        <v>46339</v>
      </c>
      <c r="B16" s="14" t="str">
        <f aca="false">IF(A16="","",CHOOSE(WEEKDAY(A16),"søn","man","tir","ons","tor","fre","lør"))</f>
        <v>fre</v>
      </c>
      <c r="C16" s="15" t="s">
        <v>27</v>
      </c>
      <c r="D16" s="15" t="s">
        <v>4</v>
      </c>
      <c r="E16" s="16" t="n">
        <v>0.333333333333333</v>
      </c>
      <c r="F16" s="16" t="n">
        <v>0.666666666666667</v>
      </c>
      <c r="G16" s="17" t="n">
        <f aca="false">IF(OR(E16="",F16=""),"",ROUND(MOD(F16-E16,1)*24,2))</f>
        <v>8</v>
      </c>
      <c r="H16" s="18" t="n">
        <v>0.5</v>
      </c>
      <c r="I16" s="17" t="n">
        <f aca="false">IF(G16="","",G16-IF(H16="",0,H16))</f>
        <v>7.5</v>
      </c>
      <c r="J16" s="17" t="n">
        <f aca="false">IF(I16="","",IF(D16="",1,IFERROR(HLOOKUP(D16,$G$2:$J$3,2,FALSE()),1)))</f>
        <v>1</v>
      </c>
      <c r="K16" s="17" t="n">
        <f aca="false">IF(I16="","",MAX(0,I16-$C$3))</f>
        <v>0</v>
      </c>
      <c r="L16" s="19" t="n">
        <f aca="false">IF(I16="","",ROUND((I16-K16)*J16+K16*$C$4,2))</f>
        <v>7.5</v>
      </c>
      <c r="M16" s="15" t="s">
        <v>31</v>
      </c>
    </row>
    <row r="17" customFormat="false" ht="15" hidden="false" customHeight="false" outlineLevel="0" collapsed="false">
      <c r="A17" s="13" t="n">
        <v>46341</v>
      </c>
      <c r="B17" s="14" t="str">
        <f aca="false">IF(A17="","",CHOOSE(WEEKDAY(A17),"søn","man","tir","ons","tor","fre","lør"))</f>
        <v>søn</v>
      </c>
      <c r="C17" s="15" t="s">
        <v>27</v>
      </c>
      <c r="D17" s="15" t="s">
        <v>7</v>
      </c>
      <c r="E17" s="16" t="n">
        <v>0.416666666666667</v>
      </c>
      <c r="F17" s="16" t="n">
        <v>0.666666666666667</v>
      </c>
      <c r="G17" s="17" t="n">
        <f aca="false">IF(OR(E17="",F17=""),"",ROUND(MOD(F17-E17,1)*24,2))</f>
        <v>6</v>
      </c>
      <c r="H17" s="18" t="n">
        <v>0.5</v>
      </c>
      <c r="I17" s="17" t="n">
        <f aca="false">IF(G17="","",G17-IF(H17="",0,H17))</f>
        <v>5.5</v>
      </c>
      <c r="J17" s="17" t="n">
        <f aca="false">IF(I17="","",IF(D17="",1,IFERROR(HLOOKUP(D17,$G$2:$J$3,2,FALSE()),1)))</f>
        <v>2</v>
      </c>
      <c r="K17" s="17" t="n">
        <f aca="false">IF(I17="","",MAX(0,I17-$C$3))</f>
        <v>0</v>
      </c>
      <c r="L17" s="19" t="n">
        <f aca="false">IF(I17="","",ROUND((I17-K17)*J17+K17*$C$4,2))</f>
        <v>11</v>
      </c>
      <c r="M17" s="15" t="s">
        <v>32</v>
      </c>
    </row>
    <row r="18" customFormat="false" ht="15" hidden="false" customHeight="false" outlineLevel="0" collapsed="false">
      <c r="A18" s="13" t="n">
        <v>46342</v>
      </c>
      <c r="B18" s="14" t="str">
        <f aca="false">IF(A18="","",CHOOSE(WEEKDAY(A18),"søn","man","tir","ons","tor","fre","lør"))</f>
        <v>man</v>
      </c>
      <c r="C18" s="15" t="s">
        <v>27</v>
      </c>
      <c r="D18" s="15" t="s">
        <v>5</v>
      </c>
      <c r="E18" s="16" t="n">
        <v>0.666666666666667</v>
      </c>
      <c r="F18" s="16" t="n">
        <v>0</v>
      </c>
      <c r="G18" s="17" t="n">
        <f aca="false">IF(OR(E18="",F18=""),"",ROUND(MOD(F18-E18,1)*24,2))</f>
        <v>8</v>
      </c>
      <c r="H18" s="18" t="n">
        <v>0.5</v>
      </c>
      <c r="I18" s="17" t="n">
        <f aca="false">IF(G18="","",G18-IF(H18="",0,H18))</f>
        <v>7.5</v>
      </c>
      <c r="J18" s="17" t="n">
        <f aca="false">IF(I18="","",IF(D18="",1,IFERROR(HLOOKUP(D18,$G$2:$J$3,2,FALSE()),1)))</f>
        <v>1.3</v>
      </c>
      <c r="K18" s="17" t="n">
        <f aca="false">IF(I18="","",MAX(0,I18-$C$3))</f>
        <v>0</v>
      </c>
      <c r="L18" s="19" t="n">
        <f aca="false">IF(I18="","",ROUND((I18-K18)*J18+K18*$C$4,2))</f>
        <v>9.75</v>
      </c>
      <c r="M18" s="15"/>
    </row>
    <row r="19" customFormat="false" ht="15" hidden="false" customHeight="false" outlineLevel="0" collapsed="false">
      <c r="A19" s="13" t="n">
        <v>46343</v>
      </c>
      <c r="B19" s="14" t="str">
        <f aca="false">IF(A19="","",CHOOSE(WEEKDAY(A19),"søn","man","tir","ons","tor","fre","lør"))</f>
        <v>tir</v>
      </c>
      <c r="C19" s="15" t="s">
        <v>27</v>
      </c>
      <c r="D19" s="15" t="s">
        <v>5</v>
      </c>
      <c r="E19" s="16" t="n">
        <v>0.666666666666667</v>
      </c>
      <c r="F19" s="16" t="n">
        <v>0</v>
      </c>
      <c r="G19" s="17" t="n">
        <f aca="false">IF(OR(E19="",F19=""),"",ROUND(MOD(F19-E19,1)*24,2))</f>
        <v>8</v>
      </c>
      <c r="H19" s="18" t="n">
        <v>0.5</v>
      </c>
      <c r="I19" s="17" t="n">
        <f aca="false">IF(G19="","",G19-IF(H19="",0,H19))</f>
        <v>7.5</v>
      </c>
      <c r="J19" s="17" t="n">
        <f aca="false">IF(I19="","",IF(D19="",1,IFERROR(HLOOKUP(D19,$G$2:$J$3,2,FALSE()),1)))</f>
        <v>1.3</v>
      </c>
      <c r="K19" s="17" t="n">
        <f aca="false">IF(I19="","",MAX(0,I19-$C$3))</f>
        <v>0</v>
      </c>
      <c r="L19" s="19" t="n">
        <f aca="false">IF(I19="","",ROUND((I19-K19)*J19+K19*$C$4,2))</f>
        <v>9.75</v>
      </c>
      <c r="M19" s="15"/>
    </row>
    <row r="20" customFormat="false" ht="15" hidden="false" customHeight="false" outlineLevel="0" collapsed="false">
      <c r="A20" s="13" t="n">
        <v>46344</v>
      </c>
      <c r="B20" s="14" t="str">
        <f aca="false">IF(A20="","",CHOOSE(WEEKDAY(A20),"søn","man","tir","ons","tor","fre","lør"))</f>
        <v>ons</v>
      </c>
      <c r="C20" s="15" t="s">
        <v>27</v>
      </c>
      <c r="D20" s="15" t="s">
        <v>5</v>
      </c>
      <c r="E20" s="16" t="n">
        <v>0.666666666666667</v>
      </c>
      <c r="F20" s="16" t="n">
        <v>0</v>
      </c>
      <c r="G20" s="17" t="n">
        <f aca="false">IF(OR(E20="",F20=""),"",ROUND(MOD(F20-E20,1)*24,2))</f>
        <v>8</v>
      </c>
      <c r="H20" s="18" t="n">
        <v>0.5</v>
      </c>
      <c r="I20" s="17" t="n">
        <f aca="false">IF(G20="","",G20-IF(H20="",0,H20))</f>
        <v>7.5</v>
      </c>
      <c r="J20" s="17" t="n">
        <f aca="false">IF(I20="","",IF(D20="",1,IFERROR(HLOOKUP(D20,$G$2:$J$3,2,FALSE()),1)))</f>
        <v>1.3</v>
      </c>
      <c r="K20" s="17" t="n">
        <f aca="false">IF(I20="","",MAX(0,I20-$C$3))</f>
        <v>0</v>
      </c>
      <c r="L20" s="19" t="n">
        <f aca="false">IF(I20="","",ROUND((I20-K20)*J20+K20*$C$4,2))</f>
        <v>9.75</v>
      </c>
      <c r="M20" s="15"/>
    </row>
    <row r="21" customFormat="false" ht="15" hidden="false" customHeight="false" outlineLevel="0" collapsed="false">
      <c r="A21" s="13" t="n">
        <v>46345</v>
      </c>
      <c r="B21" s="14" t="str">
        <f aca="false">IF(A21="","",CHOOSE(WEEKDAY(A21),"søn","man","tir","ons","tor","fre","lør"))</f>
        <v>tor</v>
      </c>
      <c r="C21" s="15" t="s">
        <v>27</v>
      </c>
      <c r="D21" s="15" t="s">
        <v>5</v>
      </c>
      <c r="E21" s="16" t="n">
        <v>0.666666666666667</v>
      </c>
      <c r="F21" s="16" t="n">
        <v>0</v>
      </c>
      <c r="G21" s="17" t="n">
        <f aca="false">IF(OR(E21="",F21=""),"",ROUND(MOD(F21-E21,1)*24,2))</f>
        <v>8</v>
      </c>
      <c r="H21" s="18" t="n">
        <v>0.5</v>
      </c>
      <c r="I21" s="17" t="n">
        <f aca="false">IF(G21="","",G21-IF(H21="",0,H21))</f>
        <v>7.5</v>
      </c>
      <c r="J21" s="17" t="n">
        <f aca="false">IF(I21="","",IF(D21="",1,IFERROR(HLOOKUP(D21,$G$2:$J$3,2,FALSE()),1)))</f>
        <v>1.3</v>
      </c>
      <c r="K21" s="17" t="n">
        <f aca="false">IF(I21="","",MAX(0,I21-$C$3))</f>
        <v>0</v>
      </c>
      <c r="L21" s="19" t="n">
        <f aca="false">IF(I21="","",ROUND((I21-K21)*J21+K21*$C$4,2))</f>
        <v>9.75</v>
      </c>
      <c r="M21" s="15"/>
    </row>
    <row r="22" customFormat="false" ht="15" hidden="false" customHeight="false" outlineLevel="0" collapsed="false">
      <c r="A22" s="13" t="n">
        <v>46346</v>
      </c>
      <c r="B22" s="14" t="str">
        <f aca="false">IF(A22="","",CHOOSE(WEEKDAY(A22),"søn","man","tir","ons","tor","fre","lør"))</f>
        <v>fre</v>
      </c>
      <c r="C22" s="15" t="s">
        <v>27</v>
      </c>
      <c r="D22" s="15" t="s">
        <v>5</v>
      </c>
      <c r="E22" s="16" t="n">
        <v>0.666666666666667</v>
      </c>
      <c r="F22" s="16" t="n">
        <v>0</v>
      </c>
      <c r="G22" s="17" t="n">
        <f aca="false">IF(OR(E22="",F22=""),"",ROUND(MOD(F22-E22,1)*24,2))</f>
        <v>8</v>
      </c>
      <c r="H22" s="18" t="n">
        <v>0.5</v>
      </c>
      <c r="I22" s="17" t="n">
        <f aca="false">IF(G22="","",G22-IF(H22="",0,H22))</f>
        <v>7.5</v>
      </c>
      <c r="J22" s="17" t="n">
        <f aca="false">IF(I22="","",IF(D22="",1,IFERROR(HLOOKUP(D22,$G$2:$J$3,2,FALSE()),1)))</f>
        <v>1.3</v>
      </c>
      <c r="K22" s="17" t="n">
        <f aca="false">IF(I22="","",MAX(0,I22-$C$3))</f>
        <v>0</v>
      </c>
      <c r="L22" s="19" t="n">
        <f aca="false">IF(I22="","",ROUND((I22-K22)*J22+K22*$C$4,2))</f>
        <v>9.75</v>
      </c>
      <c r="M22" s="15"/>
    </row>
    <row r="23" customFormat="false" ht="15" hidden="false" customHeight="false" outlineLevel="0" collapsed="false">
      <c r="A23" s="13" t="n">
        <v>46349</v>
      </c>
      <c r="B23" s="14" t="str">
        <f aca="false">IF(A23="","",CHOOSE(WEEKDAY(A23),"søn","man","tir","ons","tor","fre","lør"))</f>
        <v>man</v>
      </c>
      <c r="C23" s="15" t="s">
        <v>27</v>
      </c>
      <c r="D23" s="15" t="s">
        <v>4</v>
      </c>
      <c r="E23" s="16" t="n">
        <v>0.333333333333333</v>
      </c>
      <c r="F23" s="16" t="n">
        <v>0.666666666666667</v>
      </c>
      <c r="G23" s="17" t="n">
        <f aca="false">IF(OR(E23="",F23=""),"",ROUND(MOD(F23-E23,1)*24,2))</f>
        <v>8</v>
      </c>
      <c r="H23" s="18" t="n">
        <v>0.5</v>
      </c>
      <c r="I23" s="17" t="n">
        <f aca="false">IF(G23="","",G23-IF(H23="",0,H23))</f>
        <v>7.5</v>
      </c>
      <c r="J23" s="17" t="n">
        <f aca="false">IF(I23="","",IF(D23="",1,IFERROR(HLOOKUP(D23,$G$2:$J$3,2,FALSE()),1)))</f>
        <v>1</v>
      </c>
      <c r="K23" s="17" t="n">
        <f aca="false">IF(I23="","",MAX(0,I23-$C$3))</f>
        <v>0</v>
      </c>
      <c r="L23" s="19" t="n">
        <f aca="false">IF(I23="","",ROUND((I23-K23)*J23+K23*$C$4,2))</f>
        <v>7.5</v>
      </c>
      <c r="M23" s="15"/>
    </row>
    <row r="24" customFormat="false" ht="15" hidden="false" customHeight="false" outlineLevel="0" collapsed="false">
      <c r="A24" s="13" t="n">
        <v>46350</v>
      </c>
      <c r="B24" s="14" t="str">
        <f aca="false">IF(A24="","",CHOOSE(WEEKDAY(A24),"søn","man","tir","ons","tor","fre","lør"))</f>
        <v>tir</v>
      </c>
      <c r="C24" s="15" t="s">
        <v>27</v>
      </c>
      <c r="D24" s="15" t="s">
        <v>4</v>
      </c>
      <c r="E24" s="16" t="n">
        <v>0.333333333333333</v>
      </c>
      <c r="F24" s="16" t="n">
        <v>0.666666666666667</v>
      </c>
      <c r="G24" s="17" t="n">
        <f aca="false">IF(OR(E24="",F24=""),"",ROUND(MOD(F24-E24,1)*24,2))</f>
        <v>8</v>
      </c>
      <c r="H24" s="18" t="n">
        <v>0.5</v>
      </c>
      <c r="I24" s="17" t="n">
        <f aca="false">IF(G24="","",G24-IF(H24="",0,H24))</f>
        <v>7.5</v>
      </c>
      <c r="J24" s="17" t="n">
        <f aca="false">IF(I24="","",IF(D24="",1,IFERROR(HLOOKUP(D24,$G$2:$J$3,2,FALSE()),1)))</f>
        <v>1</v>
      </c>
      <c r="K24" s="17" t="n">
        <f aca="false">IF(I24="","",MAX(0,I24-$C$3))</f>
        <v>0</v>
      </c>
      <c r="L24" s="19" t="n">
        <f aca="false">IF(I24="","",ROUND((I24-K24)*J24+K24*$C$4,2))</f>
        <v>7.5</v>
      </c>
      <c r="M24" s="15"/>
    </row>
    <row r="25" customFormat="false" ht="15" hidden="false" customHeight="false" outlineLevel="0" collapsed="false">
      <c r="A25" s="13" t="n">
        <v>46351</v>
      </c>
      <c r="B25" s="14" t="str">
        <f aca="false">IF(A25="","",CHOOSE(WEEKDAY(A25),"søn","man","tir","ons","tor","fre","lør"))</f>
        <v>ons</v>
      </c>
      <c r="C25" s="15" t="s">
        <v>27</v>
      </c>
      <c r="D25" s="15" t="s">
        <v>4</v>
      </c>
      <c r="E25" s="16" t="n">
        <v>0.333333333333333</v>
      </c>
      <c r="F25" s="16" t="n">
        <v>0.666666666666667</v>
      </c>
      <c r="G25" s="17" t="n">
        <f aca="false">IF(OR(E25="",F25=""),"",ROUND(MOD(F25-E25,1)*24,2))</f>
        <v>8</v>
      </c>
      <c r="H25" s="18" t="n">
        <v>0.5</v>
      </c>
      <c r="I25" s="17" t="n">
        <f aca="false">IF(G25="","",G25-IF(H25="",0,H25))</f>
        <v>7.5</v>
      </c>
      <c r="J25" s="17" t="n">
        <f aca="false">IF(I25="","",IF(D25="",1,IFERROR(HLOOKUP(D25,$G$2:$J$3,2,FALSE()),1)))</f>
        <v>1</v>
      </c>
      <c r="K25" s="17" t="n">
        <f aca="false">IF(I25="","",MAX(0,I25-$C$3))</f>
        <v>0</v>
      </c>
      <c r="L25" s="19" t="n">
        <f aca="false">IF(I25="","",ROUND((I25-K25)*J25+K25*$C$4,2))</f>
        <v>7.5</v>
      </c>
      <c r="M25" s="15"/>
    </row>
    <row r="26" customFormat="false" ht="15" hidden="false" customHeight="false" outlineLevel="0" collapsed="false">
      <c r="A26" s="13" t="n">
        <v>46352</v>
      </c>
      <c r="B26" s="14" t="str">
        <f aca="false">IF(A26="","",CHOOSE(WEEKDAY(A26),"søn","man","tir","ons","tor","fre","lør"))</f>
        <v>tor</v>
      </c>
      <c r="C26" s="15" t="s">
        <v>27</v>
      </c>
      <c r="D26" s="15" t="s">
        <v>4</v>
      </c>
      <c r="E26" s="16" t="n">
        <v>0.333333333333333</v>
      </c>
      <c r="F26" s="16" t="n">
        <v>0.666666666666667</v>
      </c>
      <c r="G26" s="17" t="n">
        <f aca="false">IF(OR(E26="",F26=""),"",ROUND(MOD(F26-E26,1)*24,2))</f>
        <v>8</v>
      </c>
      <c r="H26" s="18" t="n">
        <v>0.5</v>
      </c>
      <c r="I26" s="17" t="n">
        <f aca="false">IF(G26="","",G26-IF(H26="",0,H26))</f>
        <v>7.5</v>
      </c>
      <c r="J26" s="17" t="n">
        <f aca="false">IF(I26="","",IF(D26="",1,IFERROR(HLOOKUP(D26,$G$2:$J$3,2,FALSE()),1)))</f>
        <v>1</v>
      </c>
      <c r="K26" s="17" t="n">
        <f aca="false">IF(I26="","",MAX(0,I26-$C$3))</f>
        <v>0</v>
      </c>
      <c r="L26" s="19" t="n">
        <f aca="false">IF(I26="","",ROUND((I26-K26)*J26+K26*$C$4,2))</f>
        <v>7.5</v>
      </c>
      <c r="M26" s="15"/>
    </row>
    <row r="27" customFormat="false" ht="15" hidden="false" customHeight="false" outlineLevel="0" collapsed="false">
      <c r="A27" s="13" t="n">
        <v>46353</v>
      </c>
      <c r="B27" s="14" t="str">
        <f aca="false">IF(A27="","",CHOOSE(WEEKDAY(A27),"søn","man","tir","ons","tor","fre","lør"))</f>
        <v>fre</v>
      </c>
      <c r="C27" s="15" t="s">
        <v>27</v>
      </c>
      <c r="D27" s="15" t="s">
        <v>4</v>
      </c>
      <c r="E27" s="16" t="n">
        <v>0.333333333333333</v>
      </c>
      <c r="F27" s="16" t="n">
        <v>0.666666666666667</v>
      </c>
      <c r="G27" s="17" t="n">
        <f aca="false">IF(OR(E27="",F27=""),"",ROUND(MOD(F27-E27,1)*24,2))</f>
        <v>8</v>
      </c>
      <c r="H27" s="18" t="n">
        <v>0.5</v>
      </c>
      <c r="I27" s="17" t="n">
        <f aca="false">IF(G27="","",G27-IF(H27="",0,H27))</f>
        <v>7.5</v>
      </c>
      <c r="J27" s="17" t="n">
        <f aca="false">IF(I27="","",IF(D27="",1,IFERROR(HLOOKUP(D27,$G$2:$J$3,2,FALSE()),1)))</f>
        <v>1</v>
      </c>
      <c r="K27" s="17" t="n">
        <f aca="false">IF(I27="","",MAX(0,I27-$C$3))</f>
        <v>0</v>
      </c>
      <c r="L27" s="19" t="n">
        <f aca="false">IF(I27="","",ROUND((I27-K27)*J27+K27*$C$4,2))</f>
        <v>7.5</v>
      </c>
      <c r="M27" s="15"/>
    </row>
    <row r="28" customFormat="false" ht="15" hidden="false" customHeight="false" outlineLevel="0" collapsed="false">
      <c r="A28" s="13" t="n">
        <v>46356</v>
      </c>
      <c r="B28" s="14" t="str">
        <f aca="false">IF(A28="","",CHOOSE(WEEKDAY(A28),"søn","man","tir","ons","tor","fre","lør"))</f>
        <v>man</v>
      </c>
      <c r="C28" s="15" t="s">
        <v>27</v>
      </c>
      <c r="D28" s="15" t="s">
        <v>4</v>
      </c>
      <c r="E28" s="16" t="n">
        <v>0.333333333333333</v>
      </c>
      <c r="F28" s="16" t="n">
        <v>0.666666666666667</v>
      </c>
      <c r="G28" s="17" t="n">
        <f aca="false">IF(OR(E28="",F28=""),"",ROUND(MOD(F28-E28,1)*24,2))</f>
        <v>8</v>
      </c>
      <c r="H28" s="18" t="n">
        <v>0.5</v>
      </c>
      <c r="I28" s="17" t="n">
        <f aca="false">IF(G28="","",G28-IF(H28="",0,H28))</f>
        <v>7.5</v>
      </c>
      <c r="J28" s="17" t="n">
        <f aca="false">IF(I28="","",IF(D28="",1,IFERROR(HLOOKUP(D28,$G$2:$J$3,2,FALSE()),1)))</f>
        <v>1</v>
      </c>
      <c r="K28" s="17" t="n">
        <f aca="false">IF(I28="","",MAX(0,I28-$C$3))</f>
        <v>0</v>
      </c>
      <c r="L28" s="19" t="n">
        <f aca="false">IF(I28="","",ROUND((I28-K28)*J28+K28*$C$4,2))</f>
        <v>7.5</v>
      </c>
      <c r="M28" s="15"/>
    </row>
    <row r="29" customFormat="false" ht="15" hidden="false" customHeight="false" outlineLevel="0" collapsed="false">
      <c r="A29" s="20" t="s">
        <v>33</v>
      </c>
      <c r="B29" s="20"/>
      <c r="C29" s="20"/>
      <c r="D29" s="20"/>
      <c r="E29" s="20"/>
      <c r="F29" s="20"/>
      <c r="G29" s="21" t="n">
        <f aca="false">SUM(G7:G28)</f>
        <v>176.5</v>
      </c>
      <c r="H29" s="21" t="n">
        <f aca="false">SUM(H7:H28)</f>
        <v>11</v>
      </c>
      <c r="I29" s="21" t="n">
        <f aca="false">SUM(I7:I28)</f>
        <v>165.5</v>
      </c>
      <c r="J29" s="22"/>
      <c r="K29" s="21" t="n">
        <f aca="false">SUM(K7:K28)</f>
        <v>1</v>
      </c>
      <c r="L29" s="21" t="n">
        <f aca="false">SUM(L7:L28)</f>
        <v>184.9</v>
      </c>
      <c r="M29" s="22"/>
    </row>
    <row r="30" customFormat="false" ht="15" hidden="false" customHeight="false" outlineLevel="0" collapsed="false">
      <c r="A30" s="13" t="n">
        <v>46328</v>
      </c>
      <c r="B30" s="14" t="str">
        <f aca="false">IF(A30="","",CHOOSE(WEEKDAY(A30),"søn","man","tir","ons","tor","fre","lør"))</f>
        <v>man</v>
      </c>
      <c r="C30" s="15" t="s">
        <v>34</v>
      </c>
      <c r="D30" s="15" t="s">
        <v>4</v>
      </c>
      <c r="E30" s="16" t="n">
        <v>0.3125</v>
      </c>
      <c r="F30" s="16" t="n">
        <v>0.645833333333333</v>
      </c>
      <c r="G30" s="17" t="n">
        <f aca="false">IF(OR(E30="",F30=""),"",ROUND(MOD(F30-E30,1)*24,2))</f>
        <v>8</v>
      </c>
      <c r="H30" s="18" t="n">
        <v>0.5</v>
      </c>
      <c r="I30" s="17" t="n">
        <f aca="false">IF(G30="","",G30-IF(H30="",0,H30))</f>
        <v>7.5</v>
      </c>
      <c r="J30" s="17" t="n">
        <f aca="false">IF(I30="","",IF(D30="",1,IFERROR(HLOOKUP(D30,$G$2:$J$3,2,FALSE()),1)))</f>
        <v>1</v>
      </c>
      <c r="K30" s="17" t="n">
        <f aca="false">IF(I30="","",MAX(0,I30-$C$3))</f>
        <v>0</v>
      </c>
      <c r="L30" s="19" t="n">
        <f aca="false">IF(I30="","",ROUND((I30-K30)*J30+K30*$C$4,2))</f>
        <v>7.5</v>
      </c>
      <c r="M30" s="15"/>
    </row>
    <row r="31" customFormat="false" ht="15" hidden="false" customHeight="false" outlineLevel="0" collapsed="false">
      <c r="A31" s="13" t="n">
        <v>46329</v>
      </c>
      <c r="B31" s="14" t="str">
        <f aca="false">IF(A31="","",CHOOSE(WEEKDAY(A31),"søn","man","tir","ons","tor","fre","lør"))</f>
        <v>tir</v>
      </c>
      <c r="C31" s="15" t="s">
        <v>34</v>
      </c>
      <c r="D31" s="15" t="s">
        <v>6</v>
      </c>
      <c r="E31" s="16" t="n">
        <v>0.333333333333333</v>
      </c>
      <c r="F31" s="16" t="n">
        <v>0.75</v>
      </c>
      <c r="G31" s="17" t="n">
        <f aca="false">IF(OR(E31="",F31=""),"",ROUND(MOD(F31-E31,1)*24,2))</f>
        <v>10</v>
      </c>
      <c r="H31" s="18" t="n">
        <v>0.5</v>
      </c>
      <c r="I31" s="17" t="n">
        <f aca="false">IF(G31="","",G31-IF(H31="",0,H31))</f>
        <v>9.5</v>
      </c>
      <c r="J31" s="17" t="n">
        <f aca="false">IF(I31="","",IF(D31="",1,IFERROR(HLOOKUP(D31,$G$2:$J$3,2,FALSE()),1)))</f>
        <v>1</v>
      </c>
      <c r="K31" s="17" t="n">
        <f aca="false">IF(I31="","",MAX(0,I31-$C$3))</f>
        <v>0.5</v>
      </c>
      <c r="L31" s="19" t="n">
        <f aca="false">IF(I31="","",ROUND((I31-K31)*J31+K31*$C$4,2))</f>
        <v>9.7</v>
      </c>
      <c r="M31" s="15" t="s">
        <v>35</v>
      </c>
    </row>
    <row r="32" customFormat="false" ht="15" hidden="false" customHeight="false" outlineLevel="0" collapsed="false">
      <c r="A32" s="13" t="n">
        <v>46330</v>
      </c>
      <c r="B32" s="14" t="str">
        <f aca="false">IF(A32="","",CHOOSE(WEEKDAY(A32),"søn","man","tir","ons","tor","fre","lør"))</f>
        <v>ons</v>
      </c>
      <c r="C32" s="15" t="s">
        <v>34</v>
      </c>
      <c r="D32" s="15" t="s">
        <v>4</v>
      </c>
      <c r="E32" s="16" t="n">
        <v>0.3125</v>
      </c>
      <c r="F32" s="16" t="n">
        <v>0.645833333333333</v>
      </c>
      <c r="G32" s="17" t="n">
        <f aca="false">IF(OR(E32="",F32=""),"",ROUND(MOD(F32-E32,1)*24,2))</f>
        <v>8</v>
      </c>
      <c r="H32" s="18" t="n">
        <v>0.5</v>
      </c>
      <c r="I32" s="17" t="n">
        <f aca="false">IF(G32="","",G32-IF(H32="",0,H32))</f>
        <v>7.5</v>
      </c>
      <c r="J32" s="17" t="n">
        <f aca="false">IF(I32="","",IF(D32="",1,IFERROR(HLOOKUP(D32,$G$2:$J$3,2,FALSE()),1)))</f>
        <v>1</v>
      </c>
      <c r="K32" s="17" t="n">
        <f aca="false">IF(I32="","",MAX(0,I32-$C$3))</f>
        <v>0</v>
      </c>
      <c r="L32" s="19" t="n">
        <f aca="false">IF(I32="","",ROUND((I32-K32)*J32+K32*$C$4,2))</f>
        <v>7.5</v>
      </c>
      <c r="M32" s="15"/>
    </row>
    <row r="33" customFormat="false" ht="15" hidden="false" customHeight="false" outlineLevel="0" collapsed="false">
      <c r="A33" s="13" t="n">
        <v>46331</v>
      </c>
      <c r="B33" s="14" t="str">
        <f aca="false">IF(A33="","",CHOOSE(WEEKDAY(A33),"søn","man","tir","ons","tor","fre","lør"))</f>
        <v>tor</v>
      </c>
      <c r="C33" s="15" t="s">
        <v>34</v>
      </c>
      <c r="D33" s="15" t="s">
        <v>4</v>
      </c>
      <c r="E33" s="16" t="n">
        <v>0.3125</v>
      </c>
      <c r="F33" s="16" t="n">
        <v>0.645833333333333</v>
      </c>
      <c r="G33" s="17" t="n">
        <f aca="false">IF(OR(E33="",F33=""),"",ROUND(MOD(F33-E33,1)*24,2))</f>
        <v>8</v>
      </c>
      <c r="H33" s="18" t="n">
        <v>0.5</v>
      </c>
      <c r="I33" s="17" t="n">
        <f aca="false">IF(G33="","",G33-IF(H33="",0,H33))</f>
        <v>7.5</v>
      </c>
      <c r="J33" s="17" t="n">
        <f aca="false">IF(I33="","",IF(D33="",1,IFERROR(HLOOKUP(D33,$G$2:$J$3,2,FALSE()),1)))</f>
        <v>1</v>
      </c>
      <c r="K33" s="17" t="n">
        <f aca="false">IF(I33="","",MAX(0,I33-$C$3))</f>
        <v>0</v>
      </c>
      <c r="L33" s="19" t="n">
        <f aca="false">IF(I33="","",ROUND((I33-K33)*J33+K33*$C$4,2))</f>
        <v>7.5</v>
      </c>
      <c r="M33" s="15"/>
    </row>
    <row r="34" customFormat="false" ht="15" hidden="false" customHeight="false" outlineLevel="0" collapsed="false">
      <c r="A34" s="13" t="n">
        <v>46332</v>
      </c>
      <c r="B34" s="14" t="str">
        <f aca="false">IF(A34="","",CHOOSE(WEEKDAY(A34),"søn","man","tir","ons","tor","fre","lør"))</f>
        <v>fre</v>
      </c>
      <c r="C34" s="15" t="s">
        <v>34</v>
      </c>
      <c r="D34" s="15" t="s">
        <v>4</v>
      </c>
      <c r="E34" s="16" t="n">
        <v>0.3125</v>
      </c>
      <c r="F34" s="16" t="n">
        <v>0.645833333333333</v>
      </c>
      <c r="G34" s="17" t="n">
        <f aca="false">IF(OR(E34="",F34=""),"",ROUND(MOD(F34-E34,1)*24,2))</f>
        <v>8</v>
      </c>
      <c r="H34" s="18" t="n">
        <v>0.5</v>
      </c>
      <c r="I34" s="17" t="n">
        <f aca="false">IF(G34="","",G34-IF(H34="",0,H34))</f>
        <v>7.5</v>
      </c>
      <c r="J34" s="17" t="n">
        <f aca="false">IF(I34="","",IF(D34="",1,IFERROR(HLOOKUP(D34,$G$2:$J$3,2,FALSE()),1)))</f>
        <v>1</v>
      </c>
      <c r="K34" s="17" t="n">
        <f aca="false">IF(I34="","",MAX(0,I34-$C$3))</f>
        <v>0</v>
      </c>
      <c r="L34" s="19" t="n">
        <f aca="false">IF(I34="","",ROUND((I34-K34)*J34+K34*$C$4,2))</f>
        <v>7.5</v>
      </c>
      <c r="M34" s="15"/>
    </row>
    <row r="35" customFormat="false" ht="15" hidden="false" customHeight="false" outlineLevel="0" collapsed="false">
      <c r="A35" s="13" t="n">
        <v>46335</v>
      </c>
      <c r="B35" s="14" t="str">
        <f aca="false">IF(A35="","",CHOOSE(WEEKDAY(A35),"søn","man","tir","ons","tor","fre","lør"))</f>
        <v>man</v>
      </c>
      <c r="C35" s="15" t="s">
        <v>34</v>
      </c>
      <c r="D35" s="15" t="s">
        <v>4</v>
      </c>
      <c r="E35" s="16" t="n">
        <v>0.3125</v>
      </c>
      <c r="F35" s="16" t="n">
        <v>0.645833333333333</v>
      </c>
      <c r="G35" s="17" t="n">
        <f aca="false">IF(OR(E35="",F35=""),"",ROUND(MOD(F35-E35,1)*24,2))</f>
        <v>8</v>
      </c>
      <c r="H35" s="18" t="n">
        <v>0.5</v>
      </c>
      <c r="I35" s="17" t="n">
        <f aca="false">IF(G35="","",G35-IF(H35="",0,H35))</f>
        <v>7.5</v>
      </c>
      <c r="J35" s="17" t="n">
        <f aca="false">IF(I35="","",IF(D35="",1,IFERROR(HLOOKUP(D35,$G$2:$J$3,2,FALSE()),1)))</f>
        <v>1</v>
      </c>
      <c r="K35" s="17" t="n">
        <f aca="false">IF(I35="","",MAX(0,I35-$C$3))</f>
        <v>0</v>
      </c>
      <c r="L35" s="19" t="n">
        <f aca="false">IF(I35="","",ROUND((I35-K35)*J35+K35*$C$4,2))</f>
        <v>7.5</v>
      </c>
      <c r="M35" s="15"/>
    </row>
    <row r="36" customFormat="false" ht="15" hidden="false" customHeight="false" outlineLevel="0" collapsed="false">
      <c r="A36" s="13" t="n">
        <v>46336</v>
      </c>
      <c r="B36" s="14" t="str">
        <f aca="false">IF(A36="","",CHOOSE(WEEKDAY(A36),"søn","man","tir","ons","tor","fre","lør"))</f>
        <v>tir</v>
      </c>
      <c r="C36" s="15" t="s">
        <v>34</v>
      </c>
      <c r="D36" s="15" t="s">
        <v>4</v>
      </c>
      <c r="E36" s="16" t="n">
        <v>0.3125</v>
      </c>
      <c r="F36" s="16" t="n">
        <v>0.645833333333333</v>
      </c>
      <c r="G36" s="17" t="n">
        <f aca="false">IF(OR(E36="",F36=""),"",ROUND(MOD(F36-E36,1)*24,2))</f>
        <v>8</v>
      </c>
      <c r="H36" s="18" t="n">
        <v>0.5</v>
      </c>
      <c r="I36" s="17" t="n">
        <f aca="false">IF(G36="","",G36-IF(H36="",0,H36))</f>
        <v>7.5</v>
      </c>
      <c r="J36" s="17" t="n">
        <f aca="false">IF(I36="","",IF(D36="",1,IFERROR(HLOOKUP(D36,$G$2:$J$3,2,FALSE()),1)))</f>
        <v>1</v>
      </c>
      <c r="K36" s="17" t="n">
        <f aca="false">IF(I36="","",MAX(0,I36-$C$3))</f>
        <v>0</v>
      </c>
      <c r="L36" s="19" t="n">
        <f aca="false">IF(I36="","",ROUND((I36-K36)*J36+K36*$C$4,2))</f>
        <v>7.5</v>
      </c>
      <c r="M36" s="15"/>
    </row>
    <row r="37" customFormat="false" ht="15" hidden="false" customHeight="false" outlineLevel="0" collapsed="false">
      <c r="A37" s="13" t="n">
        <v>46337</v>
      </c>
      <c r="B37" s="14" t="str">
        <f aca="false">IF(A37="","",CHOOSE(WEEKDAY(A37),"søn","man","tir","ons","tor","fre","lør"))</f>
        <v>ons</v>
      </c>
      <c r="C37" s="15" t="s">
        <v>34</v>
      </c>
      <c r="D37" s="15" t="s">
        <v>4</v>
      </c>
      <c r="E37" s="16" t="n">
        <v>0.3125</v>
      </c>
      <c r="F37" s="16" t="n">
        <v>0.645833333333333</v>
      </c>
      <c r="G37" s="17" t="n">
        <f aca="false">IF(OR(E37="",F37=""),"",ROUND(MOD(F37-E37,1)*24,2))</f>
        <v>8</v>
      </c>
      <c r="H37" s="18" t="n">
        <v>0.5</v>
      </c>
      <c r="I37" s="17" t="n">
        <f aca="false">IF(G37="","",G37-IF(H37="",0,H37))</f>
        <v>7.5</v>
      </c>
      <c r="J37" s="17" t="n">
        <f aca="false">IF(I37="","",IF(D37="",1,IFERROR(HLOOKUP(D37,$G$2:$J$3,2,FALSE()),1)))</f>
        <v>1</v>
      </c>
      <c r="K37" s="17" t="n">
        <f aca="false">IF(I37="","",MAX(0,I37-$C$3))</f>
        <v>0</v>
      </c>
      <c r="L37" s="19" t="n">
        <f aca="false">IF(I37="","",ROUND((I37-K37)*J37+K37*$C$4,2))</f>
        <v>7.5</v>
      </c>
      <c r="M37" s="15"/>
    </row>
    <row r="38" customFormat="false" ht="15" hidden="false" customHeight="false" outlineLevel="0" collapsed="false">
      <c r="A38" s="13" t="n">
        <v>46338</v>
      </c>
      <c r="B38" s="14" t="str">
        <f aca="false">IF(A38="","",CHOOSE(WEEKDAY(A38),"søn","man","tir","ons","tor","fre","lør"))</f>
        <v>tor</v>
      </c>
      <c r="C38" s="15" t="s">
        <v>34</v>
      </c>
      <c r="D38" s="15" t="s">
        <v>4</v>
      </c>
      <c r="E38" s="16" t="n">
        <v>0.3125</v>
      </c>
      <c r="F38" s="16" t="n">
        <v>0.645833333333333</v>
      </c>
      <c r="G38" s="17" t="n">
        <f aca="false">IF(OR(E38="",F38=""),"",ROUND(MOD(F38-E38,1)*24,2))</f>
        <v>8</v>
      </c>
      <c r="H38" s="18" t="n">
        <v>0.5</v>
      </c>
      <c r="I38" s="17" t="n">
        <f aca="false">IF(G38="","",G38-IF(H38="",0,H38))</f>
        <v>7.5</v>
      </c>
      <c r="J38" s="17" t="n">
        <f aca="false">IF(I38="","",IF(D38="",1,IFERROR(HLOOKUP(D38,$G$2:$J$3,2,FALSE()),1)))</f>
        <v>1</v>
      </c>
      <c r="K38" s="17" t="n">
        <f aca="false">IF(I38="","",MAX(0,I38-$C$3))</f>
        <v>0</v>
      </c>
      <c r="L38" s="19" t="n">
        <f aca="false">IF(I38="","",ROUND((I38-K38)*J38+K38*$C$4,2))</f>
        <v>7.5</v>
      </c>
      <c r="M38" s="15"/>
    </row>
    <row r="39" customFormat="false" ht="15" hidden="false" customHeight="false" outlineLevel="0" collapsed="false">
      <c r="A39" s="13" t="n">
        <v>46339</v>
      </c>
      <c r="B39" s="14" t="str">
        <f aca="false">IF(A39="","",CHOOSE(WEEKDAY(A39),"søn","man","tir","ons","tor","fre","lør"))</f>
        <v>fre</v>
      </c>
      <c r="C39" s="15" t="s">
        <v>34</v>
      </c>
      <c r="D39" s="15" t="s">
        <v>4</v>
      </c>
      <c r="E39" s="16" t="n">
        <v>0.3125</v>
      </c>
      <c r="F39" s="16" t="n">
        <v>0.645833333333333</v>
      </c>
      <c r="G39" s="17" t="n">
        <f aca="false">IF(OR(E39="",F39=""),"",ROUND(MOD(F39-E39,1)*24,2))</f>
        <v>8</v>
      </c>
      <c r="H39" s="18" t="n">
        <v>0.5</v>
      </c>
      <c r="I39" s="17" t="n">
        <f aca="false">IF(G39="","",G39-IF(H39="",0,H39))</f>
        <v>7.5</v>
      </c>
      <c r="J39" s="17" t="n">
        <f aca="false">IF(I39="","",IF(D39="",1,IFERROR(HLOOKUP(D39,$G$2:$J$3,2,FALSE()),1)))</f>
        <v>1</v>
      </c>
      <c r="K39" s="17" t="n">
        <f aca="false">IF(I39="","",MAX(0,I39-$C$3))</f>
        <v>0</v>
      </c>
      <c r="L39" s="19" t="n">
        <f aca="false">IF(I39="","",ROUND((I39-K39)*J39+K39*$C$4,2))</f>
        <v>7.5</v>
      </c>
      <c r="M39" s="15"/>
    </row>
    <row r="40" customFormat="false" ht="15" hidden="false" customHeight="false" outlineLevel="0" collapsed="false">
      <c r="A40" s="13" t="n">
        <v>46342</v>
      </c>
      <c r="B40" s="14" t="str">
        <f aca="false">IF(A40="","",CHOOSE(WEEKDAY(A40),"søn","man","tir","ons","tor","fre","lør"))</f>
        <v>man</v>
      </c>
      <c r="C40" s="15" t="s">
        <v>34</v>
      </c>
      <c r="D40" s="15" t="s">
        <v>4</v>
      </c>
      <c r="E40" s="16" t="n">
        <v>0.3125</v>
      </c>
      <c r="F40" s="16" t="n">
        <v>0.645833333333333</v>
      </c>
      <c r="G40" s="17" t="n">
        <f aca="false">IF(OR(E40="",F40=""),"",ROUND(MOD(F40-E40,1)*24,2))</f>
        <v>8</v>
      </c>
      <c r="H40" s="18" t="n">
        <v>0.5</v>
      </c>
      <c r="I40" s="17" t="n">
        <f aca="false">IF(G40="","",G40-IF(H40="",0,H40))</f>
        <v>7.5</v>
      </c>
      <c r="J40" s="17" t="n">
        <f aca="false">IF(I40="","",IF(D40="",1,IFERROR(HLOOKUP(D40,$G$2:$J$3,2,FALSE()),1)))</f>
        <v>1</v>
      </c>
      <c r="K40" s="17" t="n">
        <f aca="false">IF(I40="","",MAX(0,I40-$C$3))</f>
        <v>0</v>
      </c>
      <c r="L40" s="19" t="n">
        <f aca="false">IF(I40="","",ROUND((I40-K40)*J40+K40*$C$4,2))</f>
        <v>7.5</v>
      </c>
      <c r="M40" s="15"/>
    </row>
    <row r="41" customFormat="false" ht="15" hidden="false" customHeight="false" outlineLevel="0" collapsed="false">
      <c r="A41" s="13" t="n">
        <v>46343</v>
      </c>
      <c r="B41" s="14" t="str">
        <f aca="false">IF(A41="","",CHOOSE(WEEKDAY(A41),"søn","man","tir","ons","tor","fre","lør"))</f>
        <v>tir</v>
      </c>
      <c r="C41" s="15" t="s">
        <v>34</v>
      </c>
      <c r="D41" s="15" t="s">
        <v>4</v>
      </c>
      <c r="E41" s="16" t="n">
        <v>0.3125</v>
      </c>
      <c r="F41" s="16" t="n">
        <v>0.645833333333333</v>
      </c>
      <c r="G41" s="17" t="n">
        <f aca="false">IF(OR(E41="",F41=""),"",ROUND(MOD(F41-E41,1)*24,2))</f>
        <v>8</v>
      </c>
      <c r="H41" s="18" t="n">
        <v>0.5</v>
      </c>
      <c r="I41" s="17" t="n">
        <f aca="false">IF(G41="","",G41-IF(H41="",0,H41))</f>
        <v>7.5</v>
      </c>
      <c r="J41" s="17" t="n">
        <f aca="false">IF(I41="","",IF(D41="",1,IFERROR(HLOOKUP(D41,$G$2:$J$3,2,FALSE()),1)))</f>
        <v>1</v>
      </c>
      <c r="K41" s="17" t="n">
        <f aca="false">IF(I41="","",MAX(0,I41-$C$3))</f>
        <v>0</v>
      </c>
      <c r="L41" s="19" t="n">
        <f aca="false">IF(I41="","",ROUND((I41-K41)*J41+K41*$C$4,2))</f>
        <v>7.5</v>
      </c>
      <c r="M41" s="15"/>
    </row>
    <row r="42" customFormat="false" ht="15" hidden="false" customHeight="false" outlineLevel="0" collapsed="false">
      <c r="A42" s="13" t="n">
        <v>46344</v>
      </c>
      <c r="B42" s="14" t="str">
        <f aca="false">IF(A42="","",CHOOSE(WEEKDAY(A42),"søn","man","tir","ons","tor","fre","lør"))</f>
        <v>ons</v>
      </c>
      <c r="C42" s="15" t="s">
        <v>34</v>
      </c>
      <c r="D42" s="15" t="s">
        <v>4</v>
      </c>
      <c r="E42" s="16" t="n">
        <v>0.3125</v>
      </c>
      <c r="F42" s="16" t="n">
        <v>0.645833333333333</v>
      </c>
      <c r="G42" s="17" t="n">
        <f aca="false">IF(OR(E42="",F42=""),"",ROUND(MOD(F42-E42,1)*24,2))</f>
        <v>8</v>
      </c>
      <c r="H42" s="18" t="n">
        <v>0.5</v>
      </c>
      <c r="I42" s="17" t="n">
        <f aca="false">IF(G42="","",G42-IF(H42="",0,H42))</f>
        <v>7.5</v>
      </c>
      <c r="J42" s="17" t="n">
        <f aca="false">IF(I42="","",IF(D42="",1,IFERROR(HLOOKUP(D42,$G$2:$J$3,2,FALSE()),1)))</f>
        <v>1</v>
      </c>
      <c r="K42" s="17" t="n">
        <f aca="false">IF(I42="","",MAX(0,I42-$C$3))</f>
        <v>0</v>
      </c>
      <c r="L42" s="19" t="n">
        <f aca="false">IF(I42="","",ROUND((I42-K42)*J42+K42*$C$4,2))</f>
        <v>7.5</v>
      </c>
      <c r="M42" s="15"/>
    </row>
    <row r="43" customFormat="false" ht="15" hidden="false" customHeight="false" outlineLevel="0" collapsed="false">
      <c r="A43" s="13" t="n">
        <v>46345</v>
      </c>
      <c r="B43" s="14" t="str">
        <f aca="false">IF(A43="","",CHOOSE(WEEKDAY(A43),"søn","man","tir","ons","tor","fre","lør"))</f>
        <v>tor</v>
      </c>
      <c r="C43" s="15" t="s">
        <v>34</v>
      </c>
      <c r="D43" s="15" t="s">
        <v>6</v>
      </c>
      <c r="E43" s="16" t="n">
        <v>0.333333333333333</v>
      </c>
      <c r="F43" s="16" t="n">
        <v>0.770833333333333</v>
      </c>
      <c r="G43" s="17" t="n">
        <f aca="false">IF(OR(E43="",F43=""),"",ROUND(MOD(F43-E43,1)*24,2))</f>
        <v>10.5</v>
      </c>
      <c r="H43" s="18" t="n">
        <v>0.5</v>
      </c>
      <c r="I43" s="17" t="n">
        <f aca="false">IF(G43="","",G43-IF(H43="",0,H43))</f>
        <v>10</v>
      </c>
      <c r="J43" s="17" t="n">
        <f aca="false">IF(I43="","",IF(D43="",1,IFERROR(HLOOKUP(D43,$G$2:$J$3,2,FALSE()),1)))</f>
        <v>1</v>
      </c>
      <c r="K43" s="17" t="n">
        <f aca="false">IF(I43="","",MAX(0,I43-$C$3))</f>
        <v>1</v>
      </c>
      <c r="L43" s="19" t="n">
        <f aca="false">IF(I43="","",ROUND((I43-K43)*J43+K43*$C$4,2))</f>
        <v>10.4</v>
      </c>
      <c r="M43" s="15" t="s">
        <v>36</v>
      </c>
    </row>
    <row r="44" customFormat="false" ht="15" hidden="false" customHeight="false" outlineLevel="0" collapsed="false">
      <c r="A44" s="13" t="n">
        <v>46346</v>
      </c>
      <c r="B44" s="14" t="str">
        <f aca="false">IF(A44="","",CHOOSE(WEEKDAY(A44),"søn","man","tir","ons","tor","fre","lør"))</f>
        <v>fre</v>
      </c>
      <c r="C44" s="15" t="s">
        <v>34</v>
      </c>
      <c r="D44" s="15" t="s">
        <v>4</v>
      </c>
      <c r="E44" s="16" t="n">
        <v>0.3125</v>
      </c>
      <c r="F44" s="16" t="n">
        <v>0.645833333333333</v>
      </c>
      <c r="G44" s="17" t="n">
        <f aca="false">IF(OR(E44="",F44=""),"",ROUND(MOD(F44-E44,1)*24,2))</f>
        <v>8</v>
      </c>
      <c r="H44" s="18" t="n">
        <v>0.5</v>
      </c>
      <c r="I44" s="17" t="n">
        <f aca="false">IF(G44="","",G44-IF(H44="",0,H44))</f>
        <v>7.5</v>
      </c>
      <c r="J44" s="17" t="n">
        <f aca="false">IF(I44="","",IF(D44="",1,IFERROR(HLOOKUP(D44,$G$2:$J$3,2,FALSE()),1)))</f>
        <v>1</v>
      </c>
      <c r="K44" s="17" t="n">
        <f aca="false">IF(I44="","",MAX(0,I44-$C$3))</f>
        <v>0</v>
      </c>
      <c r="L44" s="19" t="n">
        <f aca="false">IF(I44="","",ROUND((I44-K44)*J44+K44*$C$4,2))</f>
        <v>7.5</v>
      </c>
      <c r="M44" s="15"/>
    </row>
    <row r="45" customFormat="false" ht="15" hidden="false" customHeight="false" outlineLevel="0" collapsed="false">
      <c r="A45" s="13" t="n">
        <v>46349</v>
      </c>
      <c r="B45" s="14" t="str">
        <f aca="false">IF(A45="","",CHOOSE(WEEKDAY(A45),"søn","man","tir","ons","tor","fre","lør"))</f>
        <v>man</v>
      </c>
      <c r="C45" s="15" t="s">
        <v>34</v>
      </c>
      <c r="D45" s="15" t="s">
        <v>4</v>
      </c>
      <c r="E45" s="16" t="n">
        <v>0.3125</v>
      </c>
      <c r="F45" s="16" t="n">
        <v>0.645833333333333</v>
      </c>
      <c r="G45" s="17" t="n">
        <f aca="false">IF(OR(E45="",F45=""),"",ROUND(MOD(F45-E45,1)*24,2))</f>
        <v>8</v>
      </c>
      <c r="H45" s="18" t="n">
        <v>0.5</v>
      </c>
      <c r="I45" s="17" t="n">
        <f aca="false">IF(G45="","",G45-IF(H45="",0,H45))</f>
        <v>7.5</v>
      </c>
      <c r="J45" s="17" t="n">
        <f aca="false">IF(I45="","",IF(D45="",1,IFERROR(HLOOKUP(D45,$G$2:$J$3,2,FALSE()),1)))</f>
        <v>1</v>
      </c>
      <c r="K45" s="17" t="n">
        <f aca="false">IF(I45="","",MAX(0,I45-$C$3))</f>
        <v>0</v>
      </c>
      <c r="L45" s="19" t="n">
        <f aca="false">IF(I45="","",ROUND((I45-K45)*J45+K45*$C$4,2))</f>
        <v>7.5</v>
      </c>
      <c r="M45" s="15"/>
    </row>
    <row r="46" customFormat="false" ht="15" hidden="false" customHeight="false" outlineLevel="0" collapsed="false">
      <c r="A46" s="13" t="n">
        <v>46350</v>
      </c>
      <c r="B46" s="14" t="str">
        <f aca="false">IF(A46="","",CHOOSE(WEEKDAY(A46),"søn","man","tir","ons","tor","fre","lør"))</f>
        <v>tir</v>
      </c>
      <c r="C46" s="15" t="s">
        <v>34</v>
      </c>
      <c r="D46" s="15" t="s">
        <v>4</v>
      </c>
      <c r="E46" s="16" t="n">
        <v>0.3125</v>
      </c>
      <c r="F46" s="16" t="n">
        <v>0.645833333333333</v>
      </c>
      <c r="G46" s="17" t="n">
        <f aca="false">IF(OR(E46="",F46=""),"",ROUND(MOD(F46-E46,1)*24,2))</f>
        <v>8</v>
      </c>
      <c r="H46" s="18" t="n">
        <v>0.5</v>
      </c>
      <c r="I46" s="17" t="n">
        <f aca="false">IF(G46="","",G46-IF(H46="",0,H46))</f>
        <v>7.5</v>
      </c>
      <c r="J46" s="17" t="n">
        <f aca="false">IF(I46="","",IF(D46="",1,IFERROR(HLOOKUP(D46,$G$2:$J$3,2,FALSE()),1)))</f>
        <v>1</v>
      </c>
      <c r="K46" s="17" t="n">
        <f aca="false">IF(I46="","",MAX(0,I46-$C$3))</f>
        <v>0</v>
      </c>
      <c r="L46" s="19" t="n">
        <f aca="false">IF(I46="","",ROUND((I46-K46)*J46+K46*$C$4,2))</f>
        <v>7.5</v>
      </c>
      <c r="M46" s="15"/>
    </row>
    <row r="47" customFormat="false" ht="15" hidden="false" customHeight="false" outlineLevel="0" collapsed="false">
      <c r="A47" s="13" t="n">
        <v>46351</v>
      </c>
      <c r="B47" s="14" t="str">
        <f aca="false">IF(A47="","",CHOOSE(WEEKDAY(A47),"søn","man","tir","ons","tor","fre","lør"))</f>
        <v>ons</v>
      </c>
      <c r="C47" s="15" t="s">
        <v>34</v>
      </c>
      <c r="D47" s="15" t="s">
        <v>4</v>
      </c>
      <c r="E47" s="16" t="n">
        <v>0.3125</v>
      </c>
      <c r="F47" s="16" t="n">
        <v>0.645833333333333</v>
      </c>
      <c r="G47" s="17" t="n">
        <f aca="false">IF(OR(E47="",F47=""),"",ROUND(MOD(F47-E47,1)*24,2))</f>
        <v>8</v>
      </c>
      <c r="H47" s="18" t="n">
        <v>0.5</v>
      </c>
      <c r="I47" s="17" t="n">
        <f aca="false">IF(G47="","",G47-IF(H47="",0,H47))</f>
        <v>7.5</v>
      </c>
      <c r="J47" s="17" t="n">
        <f aca="false">IF(I47="","",IF(D47="",1,IFERROR(HLOOKUP(D47,$G$2:$J$3,2,FALSE()),1)))</f>
        <v>1</v>
      </c>
      <c r="K47" s="17" t="n">
        <f aca="false">IF(I47="","",MAX(0,I47-$C$3))</f>
        <v>0</v>
      </c>
      <c r="L47" s="19" t="n">
        <f aca="false">IF(I47="","",ROUND((I47-K47)*J47+K47*$C$4,2))</f>
        <v>7.5</v>
      </c>
      <c r="M47" s="15"/>
    </row>
    <row r="48" customFormat="false" ht="15" hidden="false" customHeight="false" outlineLevel="0" collapsed="false">
      <c r="A48" s="13" t="n">
        <v>46352</v>
      </c>
      <c r="B48" s="14" t="str">
        <f aca="false">IF(A48="","",CHOOSE(WEEKDAY(A48),"søn","man","tir","ons","tor","fre","lør"))</f>
        <v>tor</v>
      </c>
      <c r="C48" s="15" t="s">
        <v>34</v>
      </c>
      <c r="D48" s="15" t="s">
        <v>4</v>
      </c>
      <c r="E48" s="16" t="n">
        <v>0.3125</v>
      </c>
      <c r="F48" s="16" t="n">
        <v>0.645833333333333</v>
      </c>
      <c r="G48" s="17" t="n">
        <f aca="false">IF(OR(E48="",F48=""),"",ROUND(MOD(F48-E48,1)*24,2))</f>
        <v>8</v>
      </c>
      <c r="H48" s="18" t="n">
        <v>0.5</v>
      </c>
      <c r="I48" s="17" t="n">
        <f aca="false">IF(G48="","",G48-IF(H48="",0,H48))</f>
        <v>7.5</v>
      </c>
      <c r="J48" s="17" t="n">
        <f aca="false">IF(I48="","",IF(D48="",1,IFERROR(HLOOKUP(D48,$G$2:$J$3,2,FALSE()),1)))</f>
        <v>1</v>
      </c>
      <c r="K48" s="17" t="n">
        <f aca="false">IF(I48="","",MAX(0,I48-$C$3))</f>
        <v>0</v>
      </c>
      <c r="L48" s="19" t="n">
        <f aca="false">IF(I48="","",ROUND((I48-K48)*J48+K48*$C$4,2))</f>
        <v>7.5</v>
      </c>
      <c r="M48" s="15"/>
    </row>
    <row r="49" customFormat="false" ht="15" hidden="false" customHeight="false" outlineLevel="0" collapsed="false">
      <c r="A49" s="13" t="n">
        <v>46353</v>
      </c>
      <c r="B49" s="14" t="str">
        <f aca="false">IF(A49="","",CHOOSE(WEEKDAY(A49),"søn","man","tir","ons","tor","fre","lør"))</f>
        <v>fre</v>
      </c>
      <c r="C49" s="15" t="s">
        <v>34</v>
      </c>
      <c r="D49" s="15" t="s">
        <v>37</v>
      </c>
      <c r="E49" s="16"/>
      <c r="F49" s="16"/>
      <c r="G49" s="17" t="str">
        <f aca="false">IF(OR(E49="",F49=""),"",ROUND(MOD(F49-E49,1)*24,2))</f>
        <v/>
      </c>
      <c r="H49" s="18"/>
      <c r="I49" s="17" t="str">
        <f aca="false">IF(G49="","",G49-IF(H49="",0,H49))</f>
        <v/>
      </c>
      <c r="J49" s="17" t="str">
        <f aca="false">IF(I49="","",IF(D49="",1,IFERROR(HLOOKUP(D49,$G$2:$J$3,2,FALSE()),1)))</f>
        <v/>
      </c>
      <c r="K49" s="17" t="str">
        <f aca="false">IF(I49="","",MAX(0,I49-$C$3))</f>
        <v/>
      </c>
      <c r="L49" s="19" t="str">
        <f aca="false">IF(I49="","",ROUND((I49-K49)*J49+K49*$C$4,2))</f>
        <v/>
      </c>
      <c r="M49" s="15" t="s">
        <v>38</v>
      </c>
    </row>
    <row r="50" customFormat="false" ht="15" hidden="false" customHeight="false" outlineLevel="0" collapsed="false">
      <c r="A50" s="13" t="n">
        <v>46356</v>
      </c>
      <c r="B50" s="14" t="str">
        <f aca="false">IF(A50="","",CHOOSE(WEEKDAY(A50),"søn","man","tir","ons","tor","fre","lør"))</f>
        <v>man</v>
      </c>
      <c r="C50" s="15" t="s">
        <v>34</v>
      </c>
      <c r="D50" s="15" t="s">
        <v>4</v>
      </c>
      <c r="E50" s="16" t="n">
        <v>0.3125</v>
      </c>
      <c r="F50" s="16" t="n">
        <v>0.645833333333333</v>
      </c>
      <c r="G50" s="17" t="n">
        <f aca="false">IF(OR(E50="",F50=""),"",ROUND(MOD(F50-E50,1)*24,2))</f>
        <v>8</v>
      </c>
      <c r="H50" s="18" t="n">
        <v>0.5</v>
      </c>
      <c r="I50" s="17" t="n">
        <f aca="false">IF(G50="","",G50-IF(H50="",0,H50))</f>
        <v>7.5</v>
      </c>
      <c r="J50" s="17" t="n">
        <f aca="false">IF(I50="","",IF(D50="",1,IFERROR(HLOOKUP(D50,$G$2:$J$3,2,FALSE()),1)))</f>
        <v>1</v>
      </c>
      <c r="K50" s="17" t="n">
        <f aca="false">IF(I50="","",MAX(0,I50-$C$3))</f>
        <v>0</v>
      </c>
      <c r="L50" s="19" t="n">
        <f aca="false">IF(I50="","",ROUND((I50-K50)*J50+K50*$C$4,2))</f>
        <v>7.5</v>
      </c>
      <c r="M50" s="15"/>
    </row>
    <row r="51" customFormat="false" ht="15" hidden="false" customHeight="false" outlineLevel="0" collapsed="false">
      <c r="A51" s="20" t="s">
        <v>39</v>
      </c>
      <c r="B51" s="20"/>
      <c r="C51" s="20"/>
      <c r="D51" s="20"/>
      <c r="E51" s="20"/>
      <c r="F51" s="20"/>
      <c r="G51" s="21" t="n">
        <f aca="false">SUM(G30:G50)</f>
        <v>164.5</v>
      </c>
      <c r="H51" s="21" t="n">
        <f aca="false">SUM(H30:H50)</f>
        <v>10</v>
      </c>
      <c r="I51" s="21" t="n">
        <f aca="false">SUM(I30:I50)</f>
        <v>154.5</v>
      </c>
      <c r="J51" s="22"/>
      <c r="K51" s="21" t="n">
        <f aca="false">SUM(K30:K50)</f>
        <v>1.5</v>
      </c>
      <c r="L51" s="21" t="n">
        <f aca="false">SUM(L30:L50)</f>
        <v>155.1</v>
      </c>
      <c r="M51" s="22"/>
    </row>
    <row r="52" customFormat="false" ht="15" hidden="false" customHeight="false" outlineLevel="0" collapsed="false">
      <c r="A52" s="13" t="n">
        <v>46328</v>
      </c>
      <c r="B52" s="14" t="str">
        <f aca="false">IF(A52="","",CHOOSE(WEEKDAY(A52),"søn","man","tir","ons","tor","fre","lør"))</f>
        <v>man</v>
      </c>
      <c r="C52" s="15" t="s">
        <v>40</v>
      </c>
      <c r="D52" s="15" t="s">
        <v>5</v>
      </c>
      <c r="E52" s="16" t="n">
        <v>0.666666666666667</v>
      </c>
      <c r="F52" s="16" t="n">
        <v>0.916666666666667</v>
      </c>
      <c r="G52" s="17" t="n">
        <f aca="false">IF(OR(E52="",F52=""),"",ROUND(MOD(F52-E52,1)*24,2))</f>
        <v>6</v>
      </c>
      <c r="H52" s="18" t="n">
        <v>0.5</v>
      </c>
      <c r="I52" s="17" t="n">
        <f aca="false">IF(G52="","",G52-IF(H52="",0,H52))</f>
        <v>5.5</v>
      </c>
      <c r="J52" s="17" t="n">
        <f aca="false">IF(I52="","",IF(D52="",1,IFERROR(HLOOKUP(D52,$G$2:$J$3,2,FALSE()),1)))</f>
        <v>1.3</v>
      </c>
      <c r="K52" s="17" t="n">
        <f aca="false">IF(I52="","",MAX(0,I52-$C$3))</f>
        <v>0</v>
      </c>
      <c r="L52" s="19" t="n">
        <f aca="false">IF(I52="","",ROUND((I52-K52)*J52+K52*$C$4,2))</f>
        <v>7.15</v>
      </c>
      <c r="M52" s="15"/>
    </row>
    <row r="53" customFormat="false" ht="15" hidden="false" customHeight="false" outlineLevel="0" collapsed="false">
      <c r="A53" s="13" t="n">
        <v>46330</v>
      </c>
      <c r="B53" s="14" t="str">
        <f aca="false">IF(A53="","",CHOOSE(WEEKDAY(A53),"søn","man","tir","ons","tor","fre","lør"))</f>
        <v>ons</v>
      </c>
      <c r="C53" s="15" t="s">
        <v>40</v>
      </c>
      <c r="D53" s="15" t="s">
        <v>5</v>
      </c>
      <c r="E53" s="16" t="n">
        <v>0.666666666666667</v>
      </c>
      <c r="F53" s="16" t="n">
        <v>0.916666666666667</v>
      </c>
      <c r="G53" s="17" t="n">
        <f aca="false">IF(OR(E53="",F53=""),"",ROUND(MOD(F53-E53,1)*24,2))</f>
        <v>6</v>
      </c>
      <c r="H53" s="18" t="n">
        <v>0.5</v>
      </c>
      <c r="I53" s="17" t="n">
        <f aca="false">IF(G53="","",G53-IF(H53="",0,H53))</f>
        <v>5.5</v>
      </c>
      <c r="J53" s="17" t="n">
        <f aca="false">IF(I53="","",IF(D53="",1,IFERROR(HLOOKUP(D53,$G$2:$J$3,2,FALSE()),1)))</f>
        <v>1.3</v>
      </c>
      <c r="K53" s="17" t="n">
        <f aca="false">IF(I53="","",MAX(0,I53-$C$3))</f>
        <v>0</v>
      </c>
      <c r="L53" s="19" t="n">
        <f aca="false">IF(I53="","",ROUND((I53-K53)*J53+K53*$C$4,2))</f>
        <v>7.15</v>
      </c>
      <c r="M53" s="15"/>
    </row>
    <row r="54" customFormat="false" ht="15" hidden="false" customHeight="false" outlineLevel="0" collapsed="false">
      <c r="A54" s="13" t="n">
        <v>46331</v>
      </c>
      <c r="B54" s="14" t="str">
        <f aca="false">IF(A54="","",CHOOSE(WEEKDAY(A54),"søn","man","tir","ons","tor","fre","lør"))</f>
        <v>tor</v>
      </c>
      <c r="C54" s="15" t="s">
        <v>40</v>
      </c>
      <c r="D54" s="15" t="s">
        <v>5</v>
      </c>
      <c r="E54" s="16" t="n">
        <v>0.708333333333333</v>
      </c>
      <c r="F54" s="16" t="n">
        <v>0.916666666666667</v>
      </c>
      <c r="G54" s="17" t="n">
        <f aca="false">IF(OR(E54="",F54=""),"",ROUND(MOD(F54-E54,1)*24,2))</f>
        <v>5</v>
      </c>
      <c r="H54" s="18"/>
      <c r="I54" s="17" t="n">
        <f aca="false">IF(G54="","",G54-IF(H54="",0,H54))</f>
        <v>5</v>
      </c>
      <c r="J54" s="17" t="n">
        <f aca="false">IF(I54="","",IF(D54="",1,IFERROR(HLOOKUP(D54,$G$2:$J$3,2,FALSE()),1)))</f>
        <v>1.3</v>
      </c>
      <c r="K54" s="17" t="n">
        <f aca="false">IF(I54="","",MAX(0,I54-$C$3))</f>
        <v>0</v>
      </c>
      <c r="L54" s="19" t="n">
        <f aca="false">IF(I54="","",ROUND((I54-K54)*J54+K54*$C$4,2))</f>
        <v>6.5</v>
      </c>
      <c r="M54" s="15" t="s">
        <v>41</v>
      </c>
    </row>
    <row r="55" customFormat="false" ht="15" hidden="false" customHeight="false" outlineLevel="0" collapsed="false">
      <c r="A55" s="13" t="n">
        <v>46335</v>
      </c>
      <c r="B55" s="14" t="str">
        <f aca="false">IF(A55="","",CHOOSE(WEEKDAY(A55),"søn","man","tir","ons","tor","fre","lør"))</f>
        <v>man</v>
      </c>
      <c r="C55" s="15" t="s">
        <v>40</v>
      </c>
      <c r="D55" s="15" t="s">
        <v>5</v>
      </c>
      <c r="E55" s="16" t="n">
        <v>0.666666666666667</v>
      </c>
      <c r="F55" s="16" t="n">
        <v>0.916666666666667</v>
      </c>
      <c r="G55" s="17" t="n">
        <f aca="false">IF(OR(E55="",F55=""),"",ROUND(MOD(F55-E55,1)*24,2))</f>
        <v>6</v>
      </c>
      <c r="H55" s="18" t="n">
        <v>0.5</v>
      </c>
      <c r="I55" s="17" t="n">
        <f aca="false">IF(G55="","",G55-IF(H55="",0,H55))</f>
        <v>5.5</v>
      </c>
      <c r="J55" s="17" t="n">
        <f aca="false">IF(I55="","",IF(D55="",1,IFERROR(HLOOKUP(D55,$G$2:$J$3,2,FALSE()),1)))</f>
        <v>1.3</v>
      </c>
      <c r="K55" s="17" t="n">
        <f aca="false">IF(I55="","",MAX(0,I55-$C$3))</f>
        <v>0</v>
      </c>
      <c r="L55" s="19" t="n">
        <f aca="false">IF(I55="","",ROUND((I55-K55)*J55+K55*$C$4,2))</f>
        <v>7.15</v>
      </c>
      <c r="M55" s="15"/>
    </row>
    <row r="56" customFormat="false" ht="15" hidden="false" customHeight="false" outlineLevel="0" collapsed="false">
      <c r="A56" s="13" t="n">
        <v>46337</v>
      </c>
      <c r="B56" s="14" t="str">
        <f aca="false">IF(A56="","",CHOOSE(WEEKDAY(A56),"søn","man","tir","ons","tor","fre","lør"))</f>
        <v>ons</v>
      </c>
      <c r="C56" s="15" t="s">
        <v>40</v>
      </c>
      <c r="D56" s="15" t="s">
        <v>5</v>
      </c>
      <c r="E56" s="16" t="n">
        <v>0.666666666666667</v>
      </c>
      <c r="F56" s="16" t="n">
        <v>0.916666666666667</v>
      </c>
      <c r="G56" s="17" t="n">
        <f aca="false">IF(OR(E56="",F56=""),"",ROUND(MOD(F56-E56,1)*24,2))</f>
        <v>6</v>
      </c>
      <c r="H56" s="18" t="n">
        <v>0.5</v>
      </c>
      <c r="I56" s="17" t="n">
        <f aca="false">IF(G56="","",G56-IF(H56="",0,H56))</f>
        <v>5.5</v>
      </c>
      <c r="J56" s="17" t="n">
        <f aca="false">IF(I56="","",IF(D56="",1,IFERROR(HLOOKUP(D56,$G$2:$J$3,2,FALSE()),1)))</f>
        <v>1.3</v>
      </c>
      <c r="K56" s="17" t="n">
        <f aca="false">IF(I56="","",MAX(0,I56-$C$3))</f>
        <v>0</v>
      </c>
      <c r="L56" s="19" t="n">
        <f aca="false">IF(I56="","",ROUND((I56-K56)*J56+K56*$C$4,2))</f>
        <v>7.15</v>
      </c>
      <c r="M56" s="15"/>
    </row>
    <row r="57" customFormat="false" ht="15" hidden="false" customHeight="false" outlineLevel="0" collapsed="false">
      <c r="A57" s="13" t="n">
        <v>46338</v>
      </c>
      <c r="B57" s="14" t="str">
        <f aca="false">IF(A57="","",CHOOSE(WEEKDAY(A57),"søn","man","tir","ons","tor","fre","lør"))</f>
        <v>tor</v>
      </c>
      <c r="C57" s="15" t="s">
        <v>40</v>
      </c>
      <c r="D57" s="15" t="s">
        <v>5</v>
      </c>
      <c r="E57" s="16" t="n">
        <v>0.666666666666667</v>
      </c>
      <c r="F57" s="16" t="n">
        <v>0.916666666666667</v>
      </c>
      <c r="G57" s="17" t="n">
        <f aca="false">IF(OR(E57="",F57=""),"",ROUND(MOD(F57-E57,1)*24,2))</f>
        <v>6</v>
      </c>
      <c r="H57" s="18" t="n">
        <v>0.5</v>
      </c>
      <c r="I57" s="17" t="n">
        <f aca="false">IF(G57="","",G57-IF(H57="",0,H57))</f>
        <v>5.5</v>
      </c>
      <c r="J57" s="17" t="n">
        <f aca="false">IF(I57="","",IF(D57="",1,IFERROR(HLOOKUP(D57,$G$2:$J$3,2,FALSE()),1)))</f>
        <v>1.3</v>
      </c>
      <c r="K57" s="17" t="n">
        <f aca="false">IF(I57="","",MAX(0,I57-$C$3))</f>
        <v>0</v>
      </c>
      <c r="L57" s="19" t="n">
        <f aca="false">IF(I57="","",ROUND((I57-K57)*J57+K57*$C$4,2))</f>
        <v>7.15</v>
      </c>
      <c r="M57" s="15"/>
    </row>
    <row r="58" customFormat="false" ht="15" hidden="false" customHeight="false" outlineLevel="0" collapsed="false">
      <c r="A58" s="13" t="n">
        <v>46342</v>
      </c>
      <c r="B58" s="14" t="str">
        <f aca="false">IF(A58="","",CHOOSE(WEEKDAY(A58),"søn","man","tir","ons","tor","fre","lør"))</f>
        <v>man</v>
      </c>
      <c r="C58" s="15" t="s">
        <v>40</v>
      </c>
      <c r="D58" s="15" t="s">
        <v>5</v>
      </c>
      <c r="E58" s="16" t="n">
        <v>0.666666666666667</v>
      </c>
      <c r="F58" s="16" t="n">
        <v>0.916666666666667</v>
      </c>
      <c r="G58" s="17" t="n">
        <f aca="false">IF(OR(E58="",F58=""),"",ROUND(MOD(F58-E58,1)*24,2))</f>
        <v>6</v>
      </c>
      <c r="H58" s="18" t="n">
        <v>0.5</v>
      </c>
      <c r="I58" s="17" t="n">
        <f aca="false">IF(G58="","",G58-IF(H58="",0,H58))</f>
        <v>5.5</v>
      </c>
      <c r="J58" s="17" t="n">
        <f aca="false">IF(I58="","",IF(D58="",1,IFERROR(HLOOKUP(D58,$G$2:$J$3,2,FALSE()),1)))</f>
        <v>1.3</v>
      </c>
      <c r="K58" s="17" t="n">
        <f aca="false">IF(I58="","",MAX(0,I58-$C$3))</f>
        <v>0</v>
      </c>
      <c r="L58" s="19" t="n">
        <f aca="false">IF(I58="","",ROUND((I58-K58)*J58+K58*$C$4,2))</f>
        <v>7.15</v>
      </c>
      <c r="M58" s="15"/>
    </row>
    <row r="59" customFormat="false" ht="15" hidden="false" customHeight="false" outlineLevel="0" collapsed="false">
      <c r="A59" s="13" t="n">
        <v>46344</v>
      </c>
      <c r="B59" s="14" t="str">
        <f aca="false">IF(A59="","",CHOOSE(WEEKDAY(A59),"søn","man","tir","ons","tor","fre","lør"))</f>
        <v>ons</v>
      </c>
      <c r="C59" s="15" t="s">
        <v>40</v>
      </c>
      <c r="D59" s="15" t="s">
        <v>5</v>
      </c>
      <c r="E59" s="16" t="n">
        <v>0.666666666666667</v>
      </c>
      <c r="F59" s="16" t="n">
        <v>0.916666666666667</v>
      </c>
      <c r="G59" s="17" t="n">
        <f aca="false">IF(OR(E59="",F59=""),"",ROUND(MOD(F59-E59,1)*24,2))</f>
        <v>6</v>
      </c>
      <c r="H59" s="18" t="n">
        <v>0.5</v>
      </c>
      <c r="I59" s="17" t="n">
        <f aca="false">IF(G59="","",G59-IF(H59="",0,H59))</f>
        <v>5.5</v>
      </c>
      <c r="J59" s="17" t="n">
        <f aca="false">IF(I59="","",IF(D59="",1,IFERROR(HLOOKUP(D59,$G$2:$J$3,2,FALSE()),1)))</f>
        <v>1.3</v>
      </c>
      <c r="K59" s="17" t="n">
        <f aca="false">IF(I59="","",MAX(0,I59-$C$3))</f>
        <v>0</v>
      </c>
      <c r="L59" s="19" t="n">
        <f aca="false">IF(I59="","",ROUND((I59-K59)*J59+K59*$C$4,2))</f>
        <v>7.15</v>
      </c>
      <c r="M59" s="15"/>
    </row>
    <row r="60" customFormat="false" ht="15" hidden="false" customHeight="false" outlineLevel="0" collapsed="false">
      <c r="A60" s="13" t="n">
        <v>46345</v>
      </c>
      <c r="B60" s="14" t="str">
        <f aca="false">IF(A60="","",CHOOSE(WEEKDAY(A60),"søn","man","tir","ons","tor","fre","lør"))</f>
        <v>tor</v>
      </c>
      <c r="C60" s="15" t="s">
        <v>40</v>
      </c>
      <c r="D60" s="15" t="s">
        <v>5</v>
      </c>
      <c r="E60" s="16" t="n">
        <v>0.666666666666667</v>
      </c>
      <c r="F60" s="16" t="n">
        <v>0.916666666666667</v>
      </c>
      <c r="G60" s="17" t="n">
        <f aca="false">IF(OR(E60="",F60=""),"",ROUND(MOD(F60-E60,1)*24,2))</f>
        <v>6</v>
      </c>
      <c r="H60" s="18" t="n">
        <v>0.5</v>
      </c>
      <c r="I60" s="17" t="n">
        <f aca="false">IF(G60="","",G60-IF(H60="",0,H60))</f>
        <v>5.5</v>
      </c>
      <c r="J60" s="17" t="n">
        <f aca="false">IF(I60="","",IF(D60="",1,IFERROR(HLOOKUP(D60,$G$2:$J$3,2,FALSE()),1)))</f>
        <v>1.3</v>
      </c>
      <c r="K60" s="17" t="n">
        <f aca="false">IF(I60="","",MAX(0,I60-$C$3))</f>
        <v>0</v>
      </c>
      <c r="L60" s="19" t="n">
        <f aca="false">IF(I60="","",ROUND((I60-K60)*J60+K60*$C$4,2))</f>
        <v>7.15</v>
      </c>
      <c r="M60" s="15"/>
    </row>
    <row r="61" customFormat="false" ht="15" hidden="false" customHeight="false" outlineLevel="0" collapsed="false">
      <c r="A61" s="13" t="n">
        <v>46348</v>
      </c>
      <c r="B61" s="14" t="str">
        <f aca="false">IF(A61="","",CHOOSE(WEEKDAY(A61),"søn","man","tir","ons","tor","fre","lør"))</f>
        <v>søn</v>
      </c>
      <c r="C61" s="15" t="s">
        <v>40</v>
      </c>
      <c r="D61" s="15" t="s">
        <v>7</v>
      </c>
      <c r="E61" s="16" t="n">
        <v>0.416666666666667</v>
      </c>
      <c r="F61" s="16" t="n">
        <v>0.666666666666667</v>
      </c>
      <c r="G61" s="17" t="n">
        <f aca="false">IF(OR(E61="",F61=""),"",ROUND(MOD(F61-E61,1)*24,2))</f>
        <v>6</v>
      </c>
      <c r="H61" s="18" t="n">
        <v>0.5</v>
      </c>
      <c r="I61" s="17" t="n">
        <f aca="false">IF(G61="","",G61-IF(H61="",0,H61))</f>
        <v>5.5</v>
      </c>
      <c r="J61" s="17" t="n">
        <f aca="false">IF(I61="","",IF(D61="",1,IFERROR(HLOOKUP(D61,$G$2:$J$3,2,FALSE()),1)))</f>
        <v>2</v>
      </c>
      <c r="K61" s="17" t="n">
        <f aca="false">IF(I61="","",MAX(0,I61-$C$3))</f>
        <v>0</v>
      </c>
      <c r="L61" s="19" t="n">
        <f aca="false">IF(I61="","",ROUND((I61-K61)*J61+K61*$C$4,2))</f>
        <v>11</v>
      </c>
      <c r="M61" s="15"/>
    </row>
    <row r="62" customFormat="false" ht="15" hidden="false" customHeight="false" outlineLevel="0" collapsed="false">
      <c r="A62" s="13" t="n">
        <v>46349</v>
      </c>
      <c r="B62" s="14" t="str">
        <f aca="false">IF(A62="","",CHOOSE(WEEKDAY(A62),"søn","man","tir","ons","tor","fre","lør"))</f>
        <v>man</v>
      </c>
      <c r="C62" s="15" t="s">
        <v>40</v>
      </c>
      <c r="D62" s="15" t="s">
        <v>5</v>
      </c>
      <c r="E62" s="16" t="n">
        <v>0.666666666666667</v>
      </c>
      <c r="F62" s="16" t="n">
        <v>0.916666666666667</v>
      </c>
      <c r="G62" s="17" t="n">
        <f aca="false">IF(OR(E62="",F62=""),"",ROUND(MOD(F62-E62,1)*24,2))</f>
        <v>6</v>
      </c>
      <c r="H62" s="18" t="n">
        <v>0.5</v>
      </c>
      <c r="I62" s="17" t="n">
        <f aca="false">IF(G62="","",G62-IF(H62="",0,H62))</f>
        <v>5.5</v>
      </c>
      <c r="J62" s="17" t="n">
        <f aca="false">IF(I62="","",IF(D62="",1,IFERROR(HLOOKUP(D62,$G$2:$J$3,2,FALSE()),1)))</f>
        <v>1.3</v>
      </c>
      <c r="K62" s="17" t="n">
        <f aca="false">IF(I62="","",MAX(0,I62-$C$3))</f>
        <v>0</v>
      </c>
      <c r="L62" s="19" t="n">
        <f aca="false">IF(I62="","",ROUND((I62-K62)*J62+K62*$C$4,2))</f>
        <v>7.15</v>
      </c>
      <c r="M62" s="15"/>
    </row>
    <row r="63" customFormat="false" ht="15" hidden="false" customHeight="false" outlineLevel="0" collapsed="false">
      <c r="A63" s="13" t="n">
        <v>46351</v>
      </c>
      <c r="B63" s="14" t="str">
        <f aca="false">IF(A63="","",CHOOSE(WEEKDAY(A63),"søn","man","tir","ons","tor","fre","lør"))</f>
        <v>ons</v>
      </c>
      <c r="C63" s="15" t="s">
        <v>40</v>
      </c>
      <c r="D63" s="15" t="s">
        <v>5</v>
      </c>
      <c r="E63" s="16" t="n">
        <v>0.666666666666667</v>
      </c>
      <c r="F63" s="16" t="n">
        <v>0.916666666666667</v>
      </c>
      <c r="G63" s="17" t="n">
        <f aca="false">IF(OR(E63="",F63=""),"",ROUND(MOD(F63-E63,1)*24,2))</f>
        <v>6</v>
      </c>
      <c r="H63" s="18" t="n">
        <v>0.5</v>
      </c>
      <c r="I63" s="17" t="n">
        <f aca="false">IF(G63="","",G63-IF(H63="",0,H63))</f>
        <v>5.5</v>
      </c>
      <c r="J63" s="17" t="n">
        <f aca="false">IF(I63="","",IF(D63="",1,IFERROR(HLOOKUP(D63,$G$2:$J$3,2,FALSE()),1)))</f>
        <v>1.3</v>
      </c>
      <c r="K63" s="17" t="n">
        <f aca="false">IF(I63="","",MAX(0,I63-$C$3))</f>
        <v>0</v>
      </c>
      <c r="L63" s="19" t="n">
        <f aca="false">IF(I63="","",ROUND((I63-K63)*J63+K63*$C$4,2))</f>
        <v>7.15</v>
      </c>
      <c r="M63" s="15"/>
    </row>
    <row r="64" customFormat="false" ht="15" hidden="false" customHeight="false" outlineLevel="0" collapsed="false">
      <c r="A64" s="13" t="n">
        <v>46352</v>
      </c>
      <c r="B64" s="14" t="str">
        <f aca="false">IF(A64="","",CHOOSE(WEEKDAY(A64),"søn","man","tir","ons","tor","fre","lør"))</f>
        <v>tor</v>
      </c>
      <c r="C64" s="15" t="s">
        <v>40</v>
      </c>
      <c r="D64" s="15" t="s">
        <v>5</v>
      </c>
      <c r="E64" s="16" t="n">
        <v>0.666666666666667</v>
      </c>
      <c r="F64" s="16" t="n">
        <v>0.916666666666667</v>
      </c>
      <c r="G64" s="17" t="n">
        <f aca="false">IF(OR(E64="",F64=""),"",ROUND(MOD(F64-E64,1)*24,2))</f>
        <v>6</v>
      </c>
      <c r="H64" s="18" t="n">
        <v>0.5</v>
      </c>
      <c r="I64" s="17" t="n">
        <f aca="false">IF(G64="","",G64-IF(H64="",0,H64))</f>
        <v>5.5</v>
      </c>
      <c r="J64" s="17" t="n">
        <f aca="false">IF(I64="","",IF(D64="",1,IFERROR(HLOOKUP(D64,$G$2:$J$3,2,FALSE()),1)))</f>
        <v>1.3</v>
      </c>
      <c r="K64" s="17" t="n">
        <f aca="false">IF(I64="","",MAX(0,I64-$C$3))</f>
        <v>0</v>
      </c>
      <c r="L64" s="19" t="n">
        <f aca="false">IF(I64="","",ROUND((I64-K64)*J64+K64*$C$4,2))</f>
        <v>7.15</v>
      </c>
      <c r="M64" s="15"/>
    </row>
    <row r="65" customFormat="false" ht="15" hidden="false" customHeight="false" outlineLevel="0" collapsed="false">
      <c r="A65" s="13" t="n">
        <v>46356</v>
      </c>
      <c r="B65" s="14" t="str">
        <f aca="false">IF(A65="","",CHOOSE(WEEKDAY(A65),"søn","man","tir","ons","tor","fre","lør"))</f>
        <v>man</v>
      </c>
      <c r="C65" s="15" t="s">
        <v>40</v>
      </c>
      <c r="D65" s="15" t="s">
        <v>5</v>
      </c>
      <c r="E65" s="16" t="n">
        <v>0.666666666666667</v>
      </c>
      <c r="F65" s="16" t="n">
        <v>0.916666666666667</v>
      </c>
      <c r="G65" s="17" t="n">
        <f aca="false">IF(OR(E65="",F65=""),"",ROUND(MOD(F65-E65,1)*24,2))</f>
        <v>6</v>
      </c>
      <c r="H65" s="18" t="n">
        <v>0.5</v>
      </c>
      <c r="I65" s="17" t="n">
        <f aca="false">IF(G65="","",G65-IF(H65="",0,H65))</f>
        <v>5.5</v>
      </c>
      <c r="J65" s="17" t="n">
        <f aca="false">IF(I65="","",IF(D65="",1,IFERROR(HLOOKUP(D65,$G$2:$J$3,2,FALSE()),1)))</f>
        <v>1.3</v>
      </c>
      <c r="K65" s="17" t="n">
        <f aca="false">IF(I65="","",MAX(0,I65-$C$3))</f>
        <v>0</v>
      </c>
      <c r="L65" s="19" t="n">
        <f aca="false">IF(I65="","",ROUND((I65-K65)*J65+K65*$C$4,2))</f>
        <v>7.15</v>
      </c>
      <c r="M65" s="15"/>
    </row>
    <row r="66" customFormat="false" ht="15" hidden="false" customHeight="false" outlineLevel="0" collapsed="false">
      <c r="A66" s="20" t="s">
        <v>42</v>
      </c>
      <c r="B66" s="20"/>
      <c r="C66" s="20"/>
      <c r="D66" s="20"/>
      <c r="E66" s="20"/>
      <c r="F66" s="20"/>
      <c r="G66" s="21" t="n">
        <f aca="false">SUM(G52:G65)</f>
        <v>83</v>
      </c>
      <c r="H66" s="21" t="n">
        <f aca="false">SUM(H52:H65)</f>
        <v>6.5</v>
      </c>
      <c r="I66" s="21" t="n">
        <f aca="false">SUM(I52:I65)</f>
        <v>76.5</v>
      </c>
      <c r="J66" s="22"/>
      <c r="K66" s="21" t="n">
        <f aca="false">SUM(K52:K65)</f>
        <v>0</v>
      </c>
      <c r="L66" s="21" t="n">
        <f aca="false">SUM(L52:L65)</f>
        <v>103.3</v>
      </c>
      <c r="M66" s="22"/>
    </row>
    <row r="67" customFormat="false" ht="15" hidden="false" customHeight="false" outlineLevel="0" collapsed="false">
      <c r="A67" s="9" t="s">
        <v>43</v>
      </c>
    </row>
    <row r="68" customFormat="false" ht="15" hidden="false" customHeight="false" outlineLevel="0" collapsed="false">
      <c r="A68" s="13"/>
      <c r="B68" s="14" t="str">
        <f aca="false">IF(A68="","",CHOOSE(WEEKDAY(A68),"søn","man","tir","ons","tor","fre","lør"))</f>
        <v/>
      </c>
      <c r="C68" s="15"/>
      <c r="D68" s="15"/>
      <c r="E68" s="16"/>
      <c r="F68" s="16"/>
      <c r="G68" s="17" t="str">
        <f aca="false">IF(OR(E68="",F68=""),"",ROUND(MOD(F68-E68,1)*24,2))</f>
        <v/>
      </c>
      <c r="H68" s="18"/>
      <c r="I68" s="17" t="str">
        <f aca="false">IF(G68="","",G68-IF(H68="",0,H68))</f>
        <v/>
      </c>
      <c r="J68" s="17" t="str">
        <f aca="false">IF(I68="","",IF(D68="",1,IFERROR(HLOOKUP(D68,$G$2:$J$3,2,FALSE()),1)))</f>
        <v/>
      </c>
      <c r="K68" s="17" t="str">
        <f aca="false">IF(I68="","",MAX(0,I68-$C$3))</f>
        <v/>
      </c>
      <c r="L68" s="19" t="str">
        <f aca="false">IF(I68="","",ROUND((I68-K68)*J68+K68*$C$4,2))</f>
        <v/>
      </c>
      <c r="M68" s="15"/>
    </row>
    <row r="69" customFormat="false" ht="15" hidden="false" customHeight="false" outlineLevel="0" collapsed="false">
      <c r="A69" s="13"/>
      <c r="B69" s="14" t="str">
        <f aca="false">IF(A69="","",CHOOSE(WEEKDAY(A69),"søn","man","tir","ons","tor","fre","lør"))</f>
        <v/>
      </c>
      <c r="C69" s="15"/>
      <c r="D69" s="15"/>
      <c r="E69" s="16"/>
      <c r="F69" s="16"/>
      <c r="G69" s="17" t="str">
        <f aca="false">IF(OR(E69="",F69=""),"",ROUND(MOD(F69-E69,1)*24,2))</f>
        <v/>
      </c>
      <c r="H69" s="18"/>
      <c r="I69" s="17" t="str">
        <f aca="false">IF(G69="","",G69-IF(H69="",0,H69))</f>
        <v/>
      </c>
      <c r="J69" s="17" t="str">
        <f aca="false">IF(I69="","",IF(D69="",1,IFERROR(HLOOKUP(D69,$G$2:$J$3,2,FALSE()),1)))</f>
        <v/>
      </c>
      <c r="K69" s="17" t="str">
        <f aca="false">IF(I69="","",MAX(0,I69-$C$3))</f>
        <v/>
      </c>
      <c r="L69" s="19" t="str">
        <f aca="false">IF(I69="","",ROUND((I69-K69)*J69+K69*$C$4,2))</f>
        <v/>
      </c>
      <c r="M69" s="15"/>
    </row>
    <row r="70" customFormat="false" ht="15" hidden="false" customHeight="false" outlineLevel="0" collapsed="false">
      <c r="A70" s="13"/>
      <c r="B70" s="14" t="str">
        <f aca="false">IF(A70="","",CHOOSE(WEEKDAY(A70),"søn","man","tir","ons","tor","fre","lør"))</f>
        <v/>
      </c>
      <c r="C70" s="15"/>
      <c r="D70" s="15"/>
      <c r="E70" s="16"/>
      <c r="F70" s="16"/>
      <c r="G70" s="17" t="str">
        <f aca="false">IF(OR(E70="",F70=""),"",ROUND(MOD(F70-E70,1)*24,2))</f>
        <v/>
      </c>
      <c r="H70" s="18"/>
      <c r="I70" s="17" t="str">
        <f aca="false">IF(G70="","",G70-IF(H70="",0,H70))</f>
        <v/>
      </c>
      <c r="J70" s="17" t="str">
        <f aca="false">IF(I70="","",IF(D70="",1,IFERROR(HLOOKUP(D70,$G$2:$J$3,2,FALSE()),1)))</f>
        <v/>
      </c>
      <c r="K70" s="17" t="str">
        <f aca="false">IF(I70="","",MAX(0,I70-$C$3))</f>
        <v/>
      </c>
      <c r="L70" s="19" t="str">
        <f aca="false">IF(I70="","",ROUND((I70-K70)*J70+K70*$C$4,2))</f>
        <v/>
      </c>
      <c r="M70" s="15"/>
    </row>
    <row r="71" customFormat="false" ht="15" hidden="false" customHeight="false" outlineLevel="0" collapsed="false">
      <c r="A71" s="13"/>
      <c r="B71" s="14" t="str">
        <f aca="false">IF(A71="","",CHOOSE(WEEKDAY(A71),"søn","man","tir","ons","tor","fre","lør"))</f>
        <v/>
      </c>
      <c r="C71" s="15"/>
      <c r="D71" s="15"/>
      <c r="E71" s="16"/>
      <c r="F71" s="16"/>
      <c r="G71" s="17" t="str">
        <f aca="false">IF(OR(E71="",F71=""),"",ROUND(MOD(F71-E71,1)*24,2))</f>
        <v/>
      </c>
      <c r="H71" s="18"/>
      <c r="I71" s="17" t="str">
        <f aca="false">IF(G71="","",G71-IF(H71="",0,H71))</f>
        <v/>
      </c>
      <c r="J71" s="17" t="str">
        <f aca="false">IF(I71="","",IF(D71="",1,IFERROR(HLOOKUP(D71,$G$2:$J$3,2,FALSE()),1)))</f>
        <v/>
      </c>
      <c r="K71" s="17" t="str">
        <f aca="false">IF(I71="","",MAX(0,I71-$C$3))</f>
        <v/>
      </c>
      <c r="L71" s="19" t="str">
        <f aca="false">IF(I71="","",ROUND((I71-K71)*J71+K71*$C$4,2))</f>
        <v/>
      </c>
      <c r="M71" s="15"/>
    </row>
    <row r="72" customFormat="false" ht="15" hidden="false" customHeight="false" outlineLevel="0" collapsed="false">
      <c r="A72" s="13"/>
      <c r="B72" s="14" t="str">
        <f aca="false">IF(A72="","",CHOOSE(WEEKDAY(A72),"søn","man","tir","ons","tor","fre","lør"))</f>
        <v/>
      </c>
      <c r="C72" s="15"/>
      <c r="D72" s="15"/>
      <c r="E72" s="16"/>
      <c r="F72" s="16"/>
      <c r="G72" s="17" t="str">
        <f aca="false">IF(OR(E72="",F72=""),"",ROUND(MOD(F72-E72,1)*24,2))</f>
        <v/>
      </c>
      <c r="H72" s="18"/>
      <c r="I72" s="17" t="str">
        <f aca="false">IF(G72="","",G72-IF(H72="",0,H72))</f>
        <v/>
      </c>
      <c r="J72" s="17" t="str">
        <f aca="false">IF(I72="","",IF(D72="",1,IFERROR(HLOOKUP(D72,$G$2:$J$3,2,FALSE()),1)))</f>
        <v/>
      </c>
      <c r="K72" s="17" t="str">
        <f aca="false">IF(I72="","",MAX(0,I72-$C$3))</f>
        <v/>
      </c>
      <c r="L72" s="19" t="str">
        <f aca="false">IF(I72="","",ROUND((I72-K72)*J72+K72*$C$4,2))</f>
        <v/>
      </c>
      <c r="M72" s="15"/>
    </row>
    <row r="73" customFormat="false" ht="15" hidden="false" customHeight="false" outlineLevel="0" collapsed="false">
      <c r="A73" s="13"/>
      <c r="B73" s="14" t="str">
        <f aca="false">IF(A73="","",CHOOSE(WEEKDAY(A73),"søn","man","tir","ons","tor","fre","lør"))</f>
        <v/>
      </c>
      <c r="C73" s="15"/>
      <c r="D73" s="15"/>
      <c r="E73" s="16"/>
      <c r="F73" s="16"/>
      <c r="G73" s="17" t="str">
        <f aca="false">IF(OR(E73="",F73=""),"",ROUND(MOD(F73-E73,1)*24,2))</f>
        <v/>
      </c>
      <c r="H73" s="18"/>
      <c r="I73" s="17" t="str">
        <f aca="false">IF(G73="","",G73-IF(H73="",0,H73))</f>
        <v/>
      </c>
      <c r="J73" s="17" t="str">
        <f aca="false">IF(I73="","",IF(D73="",1,IFERROR(HLOOKUP(D73,$G$2:$J$3,2,FALSE()),1)))</f>
        <v/>
      </c>
      <c r="K73" s="17" t="str">
        <f aca="false">IF(I73="","",MAX(0,I73-$C$3))</f>
        <v/>
      </c>
      <c r="L73" s="19" t="str">
        <f aca="false">IF(I73="","",ROUND((I73-K73)*J73+K73*$C$4,2))</f>
        <v/>
      </c>
      <c r="M73" s="15"/>
    </row>
    <row r="74" customFormat="false" ht="15" hidden="false" customHeight="false" outlineLevel="0" collapsed="false">
      <c r="A74" s="13"/>
      <c r="B74" s="14" t="str">
        <f aca="false">IF(A74="","",CHOOSE(WEEKDAY(A74),"søn","man","tir","ons","tor","fre","lør"))</f>
        <v/>
      </c>
      <c r="C74" s="15"/>
      <c r="D74" s="15"/>
      <c r="E74" s="16"/>
      <c r="F74" s="16"/>
      <c r="G74" s="17" t="str">
        <f aca="false">IF(OR(E74="",F74=""),"",ROUND(MOD(F74-E74,1)*24,2))</f>
        <v/>
      </c>
      <c r="H74" s="18"/>
      <c r="I74" s="17" t="str">
        <f aca="false">IF(G74="","",G74-IF(H74="",0,H74))</f>
        <v/>
      </c>
      <c r="J74" s="17" t="str">
        <f aca="false">IF(I74="","",IF(D74="",1,IFERROR(HLOOKUP(D74,$G$2:$J$3,2,FALSE()),1)))</f>
        <v/>
      </c>
      <c r="K74" s="17" t="str">
        <f aca="false">IF(I74="","",MAX(0,I74-$C$3))</f>
        <v/>
      </c>
      <c r="L74" s="19" t="str">
        <f aca="false">IF(I74="","",ROUND((I74-K74)*J74+K74*$C$4,2))</f>
        <v/>
      </c>
      <c r="M74" s="15"/>
    </row>
    <row r="75" customFormat="false" ht="15" hidden="false" customHeight="false" outlineLevel="0" collapsed="false">
      <c r="A75" s="13"/>
      <c r="B75" s="14" t="str">
        <f aca="false">IF(A75="","",CHOOSE(WEEKDAY(A75),"søn","man","tir","ons","tor","fre","lør"))</f>
        <v/>
      </c>
      <c r="C75" s="15"/>
      <c r="D75" s="15"/>
      <c r="E75" s="16"/>
      <c r="F75" s="16"/>
      <c r="G75" s="17" t="str">
        <f aca="false">IF(OR(E75="",F75=""),"",ROUND(MOD(F75-E75,1)*24,2))</f>
        <v/>
      </c>
      <c r="H75" s="18"/>
      <c r="I75" s="17" t="str">
        <f aca="false">IF(G75="","",G75-IF(H75="",0,H75))</f>
        <v/>
      </c>
      <c r="J75" s="17" t="str">
        <f aca="false">IF(I75="","",IF(D75="",1,IFERROR(HLOOKUP(D75,$G$2:$J$3,2,FALSE()),1)))</f>
        <v/>
      </c>
      <c r="K75" s="17" t="str">
        <f aca="false">IF(I75="","",MAX(0,I75-$C$3))</f>
        <v/>
      </c>
      <c r="L75" s="19" t="str">
        <f aca="false">IF(I75="","",ROUND((I75-K75)*J75+K75*$C$4,2))</f>
        <v/>
      </c>
      <c r="M75" s="15"/>
    </row>
    <row r="76" customFormat="false" ht="15" hidden="false" customHeight="false" outlineLevel="0" collapsed="false">
      <c r="A76" s="13"/>
      <c r="B76" s="14" t="str">
        <f aca="false">IF(A76="","",CHOOSE(WEEKDAY(A76),"søn","man","tir","ons","tor","fre","lør"))</f>
        <v/>
      </c>
      <c r="C76" s="15"/>
      <c r="D76" s="15"/>
      <c r="E76" s="16"/>
      <c r="F76" s="16"/>
      <c r="G76" s="17" t="str">
        <f aca="false">IF(OR(E76="",F76=""),"",ROUND(MOD(F76-E76,1)*24,2))</f>
        <v/>
      </c>
      <c r="H76" s="18"/>
      <c r="I76" s="17" t="str">
        <f aca="false">IF(G76="","",G76-IF(H76="",0,H76))</f>
        <v/>
      </c>
      <c r="J76" s="17" t="str">
        <f aca="false">IF(I76="","",IF(D76="",1,IFERROR(HLOOKUP(D76,$G$2:$J$3,2,FALSE()),1)))</f>
        <v/>
      </c>
      <c r="K76" s="17" t="str">
        <f aca="false">IF(I76="","",MAX(0,I76-$C$3))</f>
        <v/>
      </c>
      <c r="L76" s="19" t="str">
        <f aca="false">IF(I76="","",ROUND((I76-K76)*J76+K76*$C$4,2))</f>
        <v/>
      </c>
      <c r="M76" s="15"/>
    </row>
    <row r="77" customFormat="false" ht="15" hidden="false" customHeight="false" outlineLevel="0" collapsed="false">
      <c r="A77" s="13"/>
      <c r="B77" s="14" t="str">
        <f aca="false">IF(A77="","",CHOOSE(WEEKDAY(A77),"søn","man","tir","ons","tor","fre","lør"))</f>
        <v/>
      </c>
      <c r="C77" s="15"/>
      <c r="D77" s="15"/>
      <c r="E77" s="16"/>
      <c r="F77" s="16"/>
      <c r="G77" s="17" t="str">
        <f aca="false">IF(OR(E77="",F77=""),"",ROUND(MOD(F77-E77,1)*24,2))</f>
        <v/>
      </c>
      <c r="H77" s="18"/>
      <c r="I77" s="17" t="str">
        <f aca="false">IF(G77="","",G77-IF(H77="",0,H77))</f>
        <v/>
      </c>
      <c r="J77" s="17" t="str">
        <f aca="false">IF(I77="","",IF(D77="",1,IFERROR(HLOOKUP(D77,$G$2:$J$3,2,FALSE()),1)))</f>
        <v/>
      </c>
      <c r="K77" s="17" t="str">
        <f aca="false">IF(I77="","",MAX(0,I77-$C$3))</f>
        <v/>
      </c>
      <c r="L77" s="19" t="str">
        <f aca="false">IF(I77="","",ROUND((I77-K77)*J77+K77*$C$4,2))</f>
        <v/>
      </c>
      <c r="M77" s="15"/>
    </row>
    <row r="78" customFormat="false" ht="15" hidden="false" customHeight="false" outlineLevel="0" collapsed="false">
      <c r="A78" s="23" t="s">
        <v>44</v>
      </c>
      <c r="B78" s="23"/>
      <c r="C78" s="23"/>
      <c r="D78" s="23"/>
      <c r="E78" s="23"/>
      <c r="F78" s="23"/>
      <c r="G78" s="24" t="n">
        <f aca="false">SUMIF($C$7:$C$77,"&lt;&gt;",G7:G77)</f>
        <v>424</v>
      </c>
      <c r="H78" s="24" t="n">
        <f aca="false">SUMIF($C$7:$C$77,"&lt;&gt;",H7:H77)</f>
        <v>27.5</v>
      </c>
      <c r="I78" s="24" t="n">
        <f aca="false">SUMIF($C$7:$C$77,"&lt;&gt;",I7:I77)</f>
        <v>396.5</v>
      </c>
      <c r="J78" s="25"/>
      <c r="K78" s="24" t="n">
        <f aca="false">SUMIF($C$7:$C$77,"&lt;&gt;",K7:K77)</f>
        <v>2.5</v>
      </c>
      <c r="L78" s="24" t="n">
        <f aca="false">SUMIF($C$7:$C$77,"&lt;&gt;",L7:L77)</f>
        <v>443.3</v>
      </c>
      <c r="M78" s="25"/>
    </row>
    <row r="80" customFormat="false" ht="15" hidden="false" customHeight="false" outlineLevel="0" collapsed="false">
      <c r="A80" s="9" t="s">
        <v>45</v>
      </c>
    </row>
    <row r="81" customFormat="false" ht="15" hidden="false" customHeight="false" outlineLevel="0" collapsed="false">
      <c r="A81" s="9" t="s">
        <v>46</v>
      </c>
    </row>
    <row r="82" customFormat="false" ht="15" hidden="false" customHeight="false" outlineLevel="0" collapsed="false">
      <c r="A82" s="9" t="s">
        <v>47</v>
      </c>
    </row>
    <row r="83" customFormat="false" ht="15" hidden="false" customHeight="false" outlineLevel="0" collapsed="false">
      <c r="A83" s="9" t="s">
        <v>48</v>
      </c>
    </row>
    <row r="84" customFormat="false" ht="15" hidden="false" customHeight="false" outlineLevel="0" collapsed="false">
      <c r="A84" s="9" t="s">
        <v>49</v>
      </c>
    </row>
  </sheetData>
  <sheetProtection sheet="true"/>
  <mergeCells count="7">
    <mergeCell ref="A2:B2"/>
    <mergeCell ref="A3:B3"/>
    <mergeCell ref="A4:B4"/>
    <mergeCell ref="A29:F29"/>
    <mergeCell ref="A51:F51"/>
    <mergeCell ref="A66:F66"/>
    <mergeCell ref="A78:F78"/>
  </mergeCells>
  <conditionalFormatting sqref="K7:K77">
    <cfRule type="expression" priority="2" aboveAverage="0" equalAverage="0" bottom="0" percent="0" rank="0" text="" dxfId="0">
      <formula>AND(ISNUMBER(K7),K7&gt;0)</formula>
    </cfRule>
  </conditionalFormatting>
  <conditionalFormatting sqref="A7:M77">
    <cfRule type="expression" priority="3" aboveAverage="0" equalAverage="0" bottom="0" percent="0" rank="0" text="" dxfId="1">
      <formula>OR($B7="lør",$B7="søn")</formula>
    </cfRule>
  </conditionalFormatting>
  <dataValidations count="1">
    <dataValidation allowBlank="true" errorStyle="stop" operator="between" showDropDown="false" showErrorMessage="false" showInputMessage="false" sqref="D7:D28 D30:D50 D52:D65 D68:D77" type="list">
      <formula1>"Ordinær dag,Kveldsskift,Ordinær + overtid,Ekstraarbeid,Fravær"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8" min="2" style="0" width="12"/>
  </cols>
  <sheetData>
    <row r="1" customFormat="false" ht="17.35" hidden="false" customHeight="false" outlineLevel="0" collapsed="false">
      <c r="A1" s="1" t="s">
        <v>50</v>
      </c>
      <c r="E1" s="2" t="s">
        <v>1</v>
      </c>
    </row>
    <row r="3" customFormat="false" ht="15" hidden="false" customHeight="false" outlineLevel="0" collapsed="false">
      <c r="A3" s="6" t="s">
        <v>51</v>
      </c>
      <c r="B3" s="26" t="n">
        <f aca="false">Timeliste!C2</f>
        <v>46327</v>
      </c>
      <c r="C3" s="26" t="n">
        <f aca="false">Timeliste!D2</f>
        <v>46356</v>
      </c>
    </row>
    <row r="4" customFormat="false" ht="15" hidden="false" customHeight="false" outlineLevel="0" collapsed="false">
      <c r="A4" s="6" t="s">
        <v>52</v>
      </c>
      <c r="B4" s="27" t="n">
        <f aca="false">Timeliste!C3</f>
        <v>9</v>
      </c>
      <c r="C4" s="9" t="s">
        <v>53</v>
      </c>
    </row>
    <row r="5" customFormat="false" ht="15" hidden="false" customHeight="false" outlineLevel="0" collapsed="false">
      <c r="A5" s="6" t="s">
        <v>54</v>
      </c>
      <c r="B5" s="8" t="n">
        <v>40</v>
      </c>
      <c r="C5" s="9" t="s">
        <v>55</v>
      </c>
    </row>
    <row r="7" customFormat="false" ht="31.5" hidden="false" customHeight="true" outlineLevel="0" collapsed="false">
      <c r="A7" s="28" t="s">
        <v>16</v>
      </c>
      <c r="B7" s="29" t="s">
        <v>56</v>
      </c>
      <c r="C7" s="29" t="s">
        <v>22</v>
      </c>
      <c r="D7" s="29" t="s">
        <v>57</v>
      </c>
      <c r="E7" s="29" t="s">
        <v>58</v>
      </c>
      <c r="F7" s="29" t="s">
        <v>25</v>
      </c>
      <c r="G7" s="28" t="s">
        <v>59</v>
      </c>
    </row>
    <row r="8" customFormat="false" ht="15" hidden="false" customHeight="false" outlineLevel="0" collapsed="false">
      <c r="A8" s="30" t="s">
        <v>27</v>
      </c>
      <c r="B8" s="31" t="n">
        <f aca="false">IF(A8="","",COUNTIFS(Timeliste!$C$7:$C$77,A8,Timeliste!$I$7:$I$77,"&gt;0"))</f>
        <v>22</v>
      </c>
      <c r="C8" s="32" t="n">
        <f aca="false">IF(A8="","",SUMIF(Timeliste!$C$7:$C$77,A8,Timeliste!$I$7:$I$77))</f>
        <v>165.5</v>
      </c>
      <c r="D8" s="33" t="n">
        <f aca="false">IF(A8="","",SUMIF(Timeliste!$C$7:$C$77,A8,Timeliste!$K$7:$K$77))</f>
        <v>1</v>
      </c>
      <c r="E8" s="33" t="n">
        <f aca="false">IF(A8="","",H19)</f>
        <v>5.5</v>
      </c>
      <c r="F8" s="33" t="n">
        <f aca="false">IF(A8="","",SUMIF(Timeliste!$C$7:$C$77,A8,Timeliste!$L$7:$L$77))</f>
        <v>184.9</v>
      </c>
      <c r="G8" s="34"/>
    </row>
    <row r="9" customFormat="false" ht="15" hidden="false" customHeight="false" outlineLevel="0" collapsed="false">
      <c r="A9" s="30" t="s">
        <v>34</v>
      </c>
      <c r="B9" s="31" t="n">
        <f aca="false">IF(A9="","",COUNTIFS(Timeliste!$C$7:$C$77,A9,Timeliste!$I$7:$I$77,"&gt;0"))</f>
        <v>20</v>
      </c>
      <c r="C9" s="32" t="n">
        <f aca="false">IF(A9="","",SUMIF(Timeliste!$C$7:$C$77,A9,Timeliste!$I$7:$I$77))</f>
        <v>154.5</v>
      </c>
      <c r="D9" s="33" t="n">
        <f aca="false">IF(A9="","",SUMIF(Timeliste!$C$7:$C$77,A9,Timeliste!$K$7:$K$77))</f>
        <v>1.5</v>
      </c>
      <c r="E9" s="33" t="n">
        <f aca="false">IF(A9="","",H20)</f>
        <v>0</v>
      </c>
      <c r="F9" s="33" t="n">
        <f aca="false">IF(A9="","",SUMIF(Timeliste!$C$7:$C$77,A9,Timeliste!$L$7:$L$77))</f>
        <v>155.1</v>
      </c>
      <c r="G9" s="34"/>
    </row>
    <row r="10" customFormat="false" ht="15" hidden="false" customHeight="false" outlineLevel="0" collapsed="false">
      <c r="A10" s="30" t="s">
        <v>40</v>
      </c>
      <c r="B10" s="31" t="n">
        <f aca="false">IF(A10="","",COUNTIFS(Timeliste!$C$7:$C$77,A10,Timeliste!$I$7:$I$77,"&gt;0"))</f>
        <v>14</v>
      </c>
      <c r="C10" s="32" t="n">
        <f aca="false">IF(A10="","",SUMIF(Timeliste!$C$7:$C$77,A10,Timeliste!$I$7:$I$77))</f>
        <v>76.5</v>
      </c>
      <c r="D10" s="33" t="n">
        <f aca="false">IF(A10="","",SUMIF(Timeliste!$C$7:$C$77,A10,Timeliste!$K$7:$K$77))</f>
        <v>0</v>
      </c>
      <c r="E10" s="33" t="n">
        <f aca="false">IF(A10="","",H21)</f>
        <v>0</v>
      </c>
      <c r="F10" s="33" t="n">
        <f aca="false">IF(A10="","",SUMIF(Timeliste!$C$7:$C$77,A10,Timeliste!$L$7:$L$77))</f>
        <v>103.3</v>
      </c>
      <c r="G10" s="34"/>
    </row>
    <row r="11" customFormat="false" ht="15" hidden="false" customHeight="false" outlineLevel="0" collapsed="false">
      <c r="A11" s="30"/>
      <c r="B11" s="31" t="str">
        <f aca="false">IF(A11="","",COUNTIFS(Timeliste!$C$7:$C$77,A11,Timeliste!$I$7:$I$77,"&gt;0"))</f>
        <v/>
      </c>
      <c r="C11" s="32" t="str">
        <f aca="false">IF(A11="","",SUMIF(Timeliste!$C$7:$C$77,A11,Timeliste!$I$7:$I$77))</f>
        <v/>
      </c>
      <c r="D11" s="33" t="str">
        <f aca="false">IF(A11="","",SUMIF(Timeliste!$C$7:$C$77,A11,Timeliste!$K$7:$K$77))</f>
        <v/>
      </c>
      <c r="E11" s="33" t="str">
        <f aca="false">IF(A11="","",H22)</f>
        <v/>
      </c>
      <c r="F11" s="33" t="str">
        <f aca="false">IF(A11="","",SUMIF(Timeliste!$C$7:$C$77,A11,Timeliste!$L$7:$L$77))</f>
        <v/>
      </c>
      <c r="G11" s="34"/>
    </row>
    <row r="12" customFormat="false" ht="15" hidden="false" customHeight="false" outlineLevel="0" collapsed="false">
      <c r="A12" s="30"/>
      <c r="B12" s="31" t="str">
        <f aca="false">IF(A12="","",COUNTIFS(Timeliste!$C$7:$C$77,A12,Timeliste!$I$7:$I$77,"&gt;0"))</f>
        <v/>
      </c>
      <c r="C12" s="32" t="str">
        <f aca="false">IF(A12="","",SUMIF(Timeliste!$C$7:$C$77,A12,Timeliste!$I$7:$I$77))</f>
        <v/>
      </c>
      <c r="D12" s="33" t="str">
        <f aca="false">IF(A12="","",SUMIF(Timeliste!$C$7:$C$77,A12,Timeliste!$K$7:$K$77))</f>
        <v/>
      </c>
      <c r="E12" s="33" t="str">
        <f aca="false">IF(A12="","",H23)</f>
        <v/>
      </c>
      <c r="F12" s="33" t="str">
        <f aca="false">IF(A12="","",SUMIF(Timeliste!$C$7:$C$77,A12,Timeliste!$L$7:$L$77))</f>
        <v/>
      </c>
      <c r="G12" s="34"/>
    </row>
    <row r="13" customFormat="false" ht="15" hidden="false" customHeight="false" outlineLevel="0" collapsed="false">
      <c r="A13" s="35" t="s">
        <v>60</v>
      </c>
      <c r="B13" s="36" t="n">
        <f aca="false">SUM(B8:B12)</f>
        <v>56</v>
      </c>
      <c r="C13" s="37" t="n">
        <f aca="false">SUM(C8:C12)</f>
        <v>396.5</v>
      </c>
      <c r="D13" s="37" t="n">
        <f aca="false">SUM(D8:D12)</f>
        <v>2.5</v>
      </c>
      <c r="E13" s="37" t="n">
        <f aca="false">SUM(E8:E12)</f>
        <v>5.5</v>
      </c>
      <c r="F13" s="37" t="n">
        <f aca="false">SUM(F8:F12)</f>
        <v>443.3</v>
      </c>
      <c r="G13" s="36"/>
    </row>
    <row r="16" customFormat="false" ht="15" hidden="false" customHeight="false" outlineLevel="0" collapsed="false">
      <c r="A16" s="38" t="s">
        <v>61</v>
      </c>
    </row>
    <row r="17" customFormat="false" ht="18" hidden="false" customHeight="true" outlineLevel="0" collapsed="false">
      <c r="A17" s="28" t="s">
        <v>62</v>
      </c>
      <c r="B17" s="39" t="n">
        <f aca="false">WEEKNUM(B18,21)</f>
        <v>44</v>
      </c>
      <c r="C17" s="39" t="n">
        <f aca="false">WEEKNUM(C18,21)</f>
        <v>45</v>
      </c>
      <c r="D17" s="39" t="n">
        <f aca="false">WEEKNUM(D18,21)</f>
        <v>46</v>
      </c>
      <c r="E17" s="39" t="n">
        <f aca="false">WEEKNUM(E18,21)</f>
        <v>47</v>
      </c>
      <c r="F17" s="39" t="n">
        <f aca="false">WEEKNUM(F18,21)</f>
        <v>48</v>
      </c>
      <c r="G17" s="39" t="n">
        <f aca="false">WEEKNUM(G18,21)</f>
        <v>49</v>
      </c>
      <c r="H17" s="29" t="s">
        <v>58</v>
      </c>
    </row>
    <row r="18" customFormat="false" ht="15" hidden="false" customHeight="false" outlineLevel="0" collapsed="false">
      <c r="A18" s="28" t="s">
        <v>63</v>
      </c>
      <c r="B18" s="40" t="n">
        <f aca="false">B3-WEEKDAY(B3,3)</f>
        <v>46321</v>
      </c>
      <c r="C18" s="40" t="n">
        <f aca="false">B18+7</f>
        <v>46328</v>
      </c>
      <c r="D18" s="40" t="n">
        <f aca="false">C18+7</f>
        <v>46335</v>
      </c>
      <c r="E18" s="40" t="n">
        <f aca="false">D18+7</f>
        <v>46342</v>
      </c>
      <c r="F18" s="40" t="n">
        <f aca="false">E18+7</f>
        <v>46349</v>
      </c>
      <c r="G18" s="40" t="n">
        <f aca="false">F18+7</f>
        <v>46356</v>
      </c>
      <c r="H18" s="29"/>
    </row>
    <row r="19" customFormat="false" ht="15" hidden="false" customHeight="false" outlineLevel="0" collapsed="false">
      <c r="A19" s="41" t="str">
        <f aca="false">IF(A8="","",A8)</f>
        <v>Ingrid Solberg</v>
      </c>
      <c r="B19" s="33" t="n">
        <f aca="false">IF($A19="","",SUMIFS(Timeliste!$I$7:$I$77,Timeliste!$C$7:$C$77,$A19,Timeliste!$A$7:$A$77,"&gt;="&amp;B$18,Timeliste!$A$7:$A$77,"&lt;"&amp;B$18+7))</f>
        <v>0</v>
      </c>
      <c r="C19" s="33" t="n">
        <f aca="false">IF($A19="","",SUMIFS(Timeliste!$I$7:$I$77,Timeliste!$C$7:$C$77,$A19,Timeliste!$A$7:$A$77,"&gt;="&amp;C$18,Timeliste!$A$7:$A$77,"&lt;"&amp;C$18+7))</f>
        <v>37.5</v>
      </c>
      <c r="D19" s="33" t="n">
        <f aca="false">IF($A19="","",SUMIFS(Timeliste!$I$7:$I$77,Timeliste!$C$7:$C$77,$A19,Timeliste!$A$7:$A$77,"&gt;="&amp;D$18,Timeliste!$A$7:$A$77,"&lt;"&amp;D$18+7))</f>
        <v>45.5</v>
      </c>
      <c r="E19" s="33" t="n">
        <f aca="false">IF($A19="","",SUMIFS(Timeliste!$I$7:$I$77,Timeliste!$C$7:$C$77,$A19,Timeliste!$A$7:$A$77,"&gt;="&amp;E$18,Timeliste!$A$7:$A$77,"&lt;"&amp;E$18+7))</f>
        <v>37.5</v>
      </c>
      <c r="F19" s="33" t="n">
        <f aca="false">IF($A19="","",SUMIFS(Timeliste!$I$7:$I$77,Timeliste!$C$7:$C$77,$A19,Timeliste!$A$7:$A$77,"&gt;="&amp;F$18,Timeliste!$A$7:$A$77,"&lt;"&amp;F$18+7))</f>
        <v>37.5</v>
      </c>
      <c r="G19" s="33" t="n">
        <f aca="false">IF($A19="","",SUMIFS(Timeliste!$I$7:$I$77,Timeliste!$C$7:$C$77,$A19,Timeliste!$A$7:$A$77,"&gt;="&amp;G$18,Timeliste!$A$7:$A$77,"&lt;"&amp;G$18+7))</f>
        <v>7.5</v>
      </c>
      <c r="H19" s="32" t="n">
        <f aca="false">IF(A19="","",SUMPRODUCT((B19:G19&gt;$B$5)*(B19:G19-$B$5)))</f>
        <v>5.5</v>
      </c>
    </row>
    <row r="20" customFormat="false" ht="15" hidden="false" customHeight="false" outlineLevel="0" collapsed="false">
      <c r="A20" s="41" t="str">
        <f aca="false">IF(A9="","",A9)</f>
        <v>Henrik Berg</v>
      </c>
      <c r="B20" s="33" t="n">
        <f aca="false">IF($A20="","",SUMIFS(Timeliste!$I$7:$I$77,Timeliste!$C$7:$C$77,$A20,Timeliste!$A$7:$A$77,"&gt;="&amp;B$18,Timeliste!$A$7:$A$77,"&lt;"&amp;B$18+7))</f>
        <v>0</v>
      </c>
      <c r="C20" s="33" t="n">
        <f aca="false">IF($A20="","",SUMIFS(Timeliste!$I$7:$I$77,Timeliste!$C$7:$C$77,$A20,Timeliste!$A$7:$A$77,"&gt;="&amp;C$18,Timeliste!$A$7:$A$77,"&lt;"&amp;C$18+7))</f>
        <v>39.5</v>
      </c>
      <c r="D20" s="33" t="n">
        <f aca="false">IF($A20="","",SUMIFS(Timeliste!$I$7:$I$77,Timeliste!$C$7:$C$77,$A20,Timeliste!$A$7:$A$77,"&gt;="&amp;D$18,Timeliste!$A$7:$A$77,"&lt;"&amp;D$18+7))</f>
        <v>37.5</v>
      </c>
      <c r="E20" s="33" t="n">
        <f aca="false">IF($A20="","",SUMIFS(Timeliste!$I$7:$I$77,Timeliste!$C$7:$C$77,$A20,Timeliste!$A$7:$A$77,"&gt;="&amp;E$18,Timeliste!$A$7:$A$77,"&lt;"&amp;E$18+7))</f>
        <v>40</v>
      </c>
      <c r="F20" s="33" t="n">
        <f aca="false">IF($A20="","",SUMIFS(Timeliste!$I$7:$I$77,Timeliste!$C$7:$C$77,$A20,Timeliste!$A$7:$A$77,"&gt;="&amp;F$18,Timeliste!$A$7:$A$77,"&lt;"&amp;F$18+7))</f>
        <v>30</v>
      </c>
      <c r="G20" s="33" t="n">
        <f aca="false">IF($A20="","",SUMIFS(Timeliste!$I$7:$I$77,Timeliste!$C$7:$C$77,$A20,Timeliste!$A$7:$A$77,"&gt;="&amp;G$18,Timeliste!$A$7:$A$77,"&lt;"&amp;G$18+7))</f>
        <v>7.5</v>
      </c>
      <c r="H20" s="32" t="n">
        <f aca="false">IF(A20="","",SUMPRODUCT((B20:G20&gt;$B$5)*(B20:G20-$B$5)))</f>
        <v>0</v>
      </c>
    </row>
    <row r="21" customFormat="false" ht="15" hidden="false" customHeight="false" outlineLevel="0" collapsed="false">
      <c r="A21" s="41" t="str">
        <f aca="false">IF(A10="","",A10)</f>
        <v>Amira Nilsen</v>
      </c>
      <c r="B21" s="33" t="n">
        <f aca="false">IF($A21="","",SUMIFS(Timeliste!$I$7:$I$77,Timeliste!$C$7:$C$77,$A21,Timeliste!$A$7:$A$77,"&gt;="&amp;B$18,Timeliste!$A$7:$A$77,"&lt;"&amp;B$18+7))</f>
        <v>0</v>
      </c>
      <c r="C21" s="33" t="n">
        <f aca="false">IF($A21="","",SUMIFS(Timeliste!$I$7:$I$77,Timeliste!$C$7:$C$77,$A21,Timeliste!$A$7:$A$77,"&gt;="&amp;C$18,Timeliste!$A$7:$A$77,"&lt;"&amp;C$18+7))</f>
        <v>16</v>
      </c>
      <c r="D21" s="33" t="n">
        <f aca="false">IF($A21="","",SUMIFS(Timeliste!$I$7:$I$77,Timeliste!$C$7:$C$77,$A21,Timeliste!$A$7:$A$77,"&gt;="&amp;D$18,Timeliste!$A$7:$A$77,"&lt;"&amp;D$18+7))</f>
        <v>16.5</v>
      </c>
      <c r="E21" s="33" t="n">
        <f aca="false">IF($A21="","",SUMIFS(Timeliste!$I$7:$I$77,Timeliste!$C$7:$C$77,$A21,Timeliste!$A$7:$A$77,"&gt;="&amp;E$18,Timeliste!$A$7:$A$77,"&lt;"&amp;E$18+7))</f>
        <v>22</v>
      </c>
      <c r="F21" s="33" t="n">
        <f aca="false">IF($A21="","",SUMIFS(Timeliste!$I$7:$I$77,Timeliste!$C$7:$C$77,$A21,Timeliste!$A$7:$A$77,"&gt;="&amp;F$18,Timeliste!$A$7:$A$77,"&lt;"&amp;F$18+7))</f>
        <v>16.5</v>
      </c>
      <c r="G21" s="33" t="n">
        <f aca="false">IF($A21="","",SUMIFS(Timeliste!$I$7:$I$77,Timeliste!$C$7:$C$77,$A21,Timeliste!$A$7:$A$77,"&gt;="&amp;G$18,Timeliste!$A$7:$A$77,"&lt;"&amp;G$18+7))</f>
        <v>5.5</v>
      </c>
      <c r="H21" s="32" t="n">
        <f aca="false">IF(A21="","",SUMPRODUCT((B21:G21&gt;$B$5)*(B21:G21-$B$5)))</f>
        <v>0</v>
      </c>
    </row>
    <row r="22" customFormat="false" ht="15" hidden="false" customHeight="false" outlineLevel="0" collapsed="false">
      <c r="A22" s="41" t="str">
        <f aca="false">IF(A11="","",A11)</f>
        <v/>
      </c>
      <c r="B22" s="33" t="str">
        <f aca="false">IF($A22="","",SUMIFS(Timeliste!$I$7:$I$77,Timeliste!$C$7:$C$77,$A22,Timeliste!$A$7:$A$77,"&gt;="&amp;B$18,Timeliste!$A$7:$A$77,"&lt;"&amp;B$18+7))</f>
        <v/>
      </c>
      <c r="C22" s="33" t="str">
        <f aca="false">IF($A22="","",SUMIFS(Timeliste!$I$7:$I$77,Timeliste!$C$7:$C$77,$A22,Timeliste!$A$7:$A$77,"&gt;="&amp;C$18,Timeliste!$A$7:$A$77,"&lt;"&amp;C$18+7))</f>
        <v/>
      </c>
      <c r="D22" s="33" t="str">
        <f aca="false">IF($A22="","",SUMIFS(Timeliste!$I$7:$I$77,Timeliste!$C$7:$C$77,$A22,Timeliste!$A$7:$A$77,"&gt;="&amp;D$18,Timeliste!$A$7:$A$77,"&lt;"&amp;D$18+7))</f>
        <v/>
      </c>
      <c r="E22" s="33" t="str">
        <f aca="false">IF($A22="","",SUMIFS(Timeliste!$I$7:$I$77,Timeliste!$C$7:$C$77,$A22,Timeliste!$A$7:$A$77,"&gt;="&amp;E$18,Timeliste!$A$7:$A$77,"&lt;"&amp;E$18+7))</f>
        <v/>
      </c>
      <c r="F22" s="33" t="str">
        <f aca="false">IF($A22="","",SUMIFS(Timeliste!$I$7:$I$77,Timeliste!$C$7:$C$77,$A22,Timeliste!$A$7:$A$77,"&gt;="&amp;F$18,Timeliste!$A$7:$A$77,"&lt;"&amp;F$18+7))</f>
        <v/>
      </c>
      <c r="G22" s="33" t="str">
        <f aca="false">IF($A22="","",SUMIFS(Timeliste!$I$7:$I$77,Timeliste!$C$7:$C$77,$A22,Timeliste!$A$7:$A$77,"&gt;="&amp;G$18,Timeliste!$A$7:$A$77,"&lt;"&amp;G$18+7))</f>
        <v/>
      </c>
      <c r="H22" s="32" t="str">
        <f aca="false">IF(A22="","",SUMPRODUCT((B22:G22&gt;$B$5)*(B22:G22-$B$5)))</f>
        <v/>
      </c>
    </row>
    <row r="23" customFormat="false" ht="15" hidden="false" customHeight="false" outlineLevel="0" collapsed="false">
      <c r="A23" s="41" t="str">
        <f aca="false">IF(A12="","",A12)</f>
        <v/>
      </c>
      <c r="B23" s="33" t="str">
        <f aca="false">IF($A23="","",SUMIFS(Timeliste!$I$7:$I$77,Timeliste!$C$7:$C$77,$A23,Timeliste!$A$7:$A$77,"&gt;="&amp;B$18,Timeliste!$A$7:$A$77,"&lt;"&amp;B$18+7))</f>
        <v/>
      </c>
      <c r="C23" s="33" t="str">
        <f aca="false">IF($A23="","",SUMIFS(Timeliste!$I$7:$I$77,Timeliste!$C$7:$C$77,$A23,Timeliste!$A$7:$A$77,"&gt;="&amp;C$18,Timeliste!$A$7:$A$77,"&lt;"&amp;C$18+7))</f>
        <v/>
      </c>
      <c r="D23" s="33" t="str">
        <f aca="false">IF($A23="","",SUMIFS(Timeliste!$I$7:$I$77,Timeliste!$C$7:$C$77,$A23,Timeliste!$A$7:$A$77,"&gt;="&amp;D$18,Timeliste!$A$7:$A$77,"&lt;"&amp;D$18+7))</f>
        <v/>
      </c>
      <c r="E23" s="33" t="str">
        <f aca="false">IF($A23="","",SUMIFS(Timeliste!$I$7:$I$77,Timeliste!$C$7:$C$77,$A23,Timeliste!$A$7:$A$77,"&gt;="&amp;E$18,Timeliste!$A$7:$A$77,"&lt;"&amp;E$18+7))</f>
        <v/>
      </c>
      <c r="F23" s="33" t="str">
        <f aca="false">IF($A23="","",SUMIFS(Timeliste!$I$7:$I$77,Timeliste!$C$7:$C$77,$A23,Timeliste!$A$7:$A$77,"&gt;="&amp;F$18,Timeliste!$A$7:$A$77,"&lt;"&amp;F$18+7))</f>
        <v/>
      </c>
      <c r="G23" s="33" t="str">
        <f aca="false">IF($A23="","",SUMIFS(Timeliste!$I$7:$I$77,Timeliste!$C$7:$C$77,$A23,Timeliste!$A$7:$A$77,"&gt;="&amp;G$18,Timeliste!$A$7:$A$77,"&lt;"&amp;G$18+7))</f>
        <v/>
      </c>
      <c r="H23" s="32" t="str">
        <f aca="false">IF(A23="","",SUMPRODUCT((B23:G23&gt;$B$5)*(B23:G23-$B$5)))</f>
        <v/>
      </c>
    </row>
    <row r="25" customFormat="false" ht="15" hidden="false" customHeight="false" outlineLevel="0" collapsed="false">
      <c r="A25" s="9" t="s">
        <v>64</v>
      </c>
    </row>
    <row r="26" customFormat="false" ht="15" hidden="false" customHeight="false" outlineLevel="0" collapsed="false">
      <c r="A26" s="9" t="s">
        <v>65</v>
      </c>
    </row>
    <row r="27" customFormat="false" ht="15" hidden="false" customHeight="false" outlineLevel="0" collapsed="false">
      <c r="A27" s="9" t="s">
        <v>66</v>
      </c>
    </row>
    <row r="28" customFormat="false" ht="15" hidden="false" customHeight="false" outlineLevel="0" collapsed="false">
      <c r="A28" s="9" t="s">
        <v>67</v>
      </c>
    </row>
    <row r="29" customFormat="false" ht="15" hidden="false" customHeight="false" outlineLevel="0" collapsed="false">
      <c r="A29" s="9" t="s">
        <v>68</v>
      </c>
    </row>
    <row r="30" customFormat="false" ht="15" hidden="false" customHeight="false" outlineLevel="0" collapsed="false">
      <c r="A30" s="9" t="s">
        <v>69</v>
      </c>
    </row>
    <row r="32" customFormat="false" ht="15" hidden="false" customHeight="false" outlineLevel="0" collapsed="false">
      <c r="A32" s="0" t="s">
        <v>70</v>
      </c>
    </row>
  </sheetData>
  <sheetProtection sheet="true"/>
  <mergeCells count="1">
    <mergeCell ref="H17:H18"/>
  </mergeCells>
  <conditionalFormatting sqref="D8:E12">
    <cfRule type="expression" priority="2" aboveAverage="0" equalAverage="0" bottom="0" percent="0" rank="0" text="" dxfId="0">
      <formula>AND(ISNUMBER(D8),D8&gt;0)</formula>
    </cfRule>
  </conditionalFormatting>
  <conditionalFormatting sqref="B19:G23">
    <cfRule type="expression" priority="3" aboveAverage="0" equalAverage="0" bottom="0" percent="0" rank="0" text="" dxfId="2">
      <formula>AND(ISNUMBER(B19),B19&gt;$B$5)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2026-10-25T00:04:24Z</dcterms:created>
  <dc:creator>openpyxl</dc:creator>
  <dc:description/>
  <dc:language>en-US</dc:language>
  <cp:lastModifiedBy/>
  <dcterms:modified xsi:type="dcterms:W3CDTF">2026-10-25T00:04:24Z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