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videnca" sheetId="1" state="visible" r:id="rId3"/>
    <sheet name="Povzetek" sheetId="2" state="visible" r:id="rId4"/>
    <sheet name="Popravki" sheetId="3" state="visible" r:id="rId5"/>
    <sheet name="Navodila" sheetId="4" state="visible" r:id="rId6"/>
  </sheets>
  <definedNames>
    <definedName function="false" hidden="false" localSheetId="0" name="_xlnm.Print_Area" vbProcedure="false">Evidenca!$A$1:$M$39</definedName>
    <definedName function="false" hidden="false" localSheetId="3" name="_xlnm.Print_Area" vbProcedure="false">Navodila!$A$1:$B$32</definedName>
    <definedName function="false" hidden="false" localSheetId="2" name="_xlnm.Print_Area" vbProcedure="false">Popravki!$A$1:$G$12</definedName>
    <definedName function="false" hidden="false" localSheetId="1" name="_xlnm.Print_Area" vbProcedure="false">Povzetek!$A$1:$F$31</definedName>
    <definedName function="false" hidden="false" name="Delavec" vbProcedure="false">Evidenca!$B$2</definedName>
    <definedName function="false" hidden="false" name="MesecRef" vbProcedure="false">Evidenca!$E$2</definedName>
    <definedName function="false" hidden="false" name="Oznake" vbProcedure="false">Navodila!$B$22:$B$32</definedName>
    <definedName function="false" hidden="false" name="Polja" vbProcedure="false">Evidenca!$A$5:$M$5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<sst xmlns="http://schemas.openxmlformats.org/spreadsheetml/2006/main" count="124" uniqueCount="106">
  <si>
    <t xml:space="preserve">Evidenca o izrabi delovnega časa</t>
  </si>
  <si>
    <t xml:space="preserve">Hipotetični primer — orova.vn</t>
  </si>
  <si>
    <t xml:space="preserve">Delavec:</t>
  </si>
  <si>
    <t xml:space="preserve">Maja Novak (primer)</t>
  </si>
  <si>
    <t xml:space="preserve">Mesec:</t>
  </si>
  <si>
    <t xml:space="preserve">Delovni čas:</t>
  </si>
  <si>
    <t xml:space="preserve">polni (8 ur/dan)</t>
  </si>
  <si>
    <t xml:space="preserve">Rumene celice in stolpci C, D, F–K, M = vnos. Sivi stolpci se izračunajo sami.</t>
  </si>
  <si>
    <t xml:space="preserve">dodatno</t>
  </si>
  <si>
    <t xml:space="preserve">Ime in priimek zaposlenega</t>
  </si>
  <si>
    <t xml:space="preserve">Datum opravljanja dela</t>
  </si>
  <si>
    <t xml:space="preserve">Čas prihoda na delo</t>
  </si>
  <si>
    <t xml:space="preserve">Čas odhoda z dela</t>
  </si>
  <si>
    <t xml:space="preserve">Opravljene ure (polni ali krajši delovni čas)</t>
  </si>
  <si>
    <t xml:space="preserve">Ure v posebnih pogojih dela</t>
  </si>
  <si>
    <t xml:space="preserve">Nadurno delo</t>
  </si>
  <si>
    <t xml:space="preserve">Neenakomerno ali prerazporejeno delo</t>
  </si>
  <si>
    <t xml:space="preserve">Neopravljene ure z nadomestilom delodajalca</t>
  </si>
  <si>
    <t xml:space="preserve">Neopravljene ure z nadomestilom v breme drugih</t>
  </si>
  <si>
    <t xml:space="preserve">Neopravljene ure brez nadomestila</t>
  </si>
  <si>
    <t xml:space="preserve">Tekoči seštevek ur</t>
  </si>
  <si>
    <t xml:space="preserve">Oznaka (vrsta nadomestila ali posebnih pogojev)</t>
  </si>
  <si>
    <t xml:space="preserve">Nadurno delo po pisni odredbi</t>
  </si>
  <si>
    <t xml:space="preserve">Popoldanska izmena</t>
  </si>
  <si>
    <t xml:space="preserve">Nedeljsko delo</t>
  </si>
  <si>
    <t xml:space="preserve">Odhod vpisan s popravkom (glej Popravki)</t>
  </si>
  <si>
    <t xml:space="preserve">Začasna prerazporeditev (+2 h)</t>
  </si>
  <si>
    <t xml:space="preserve">Začasna prerazporeditev (−2 h)</t>
  </si>
  <si>
    <t xml:space="preserve">Letni dopust</t>
  </si>
  <si>
    <t xml:space="preserve">Neplačana odsotnost</t>
  </si>
  <si>
    <t xml:space="preserve">Prihod popravljen (glej Popravki)</t>
  </si>
  <si>
    <t xml:space="preserve">SKUPAJ V MESECU</t>
  </si>
  <si>
    <t xml:space="preserve">Hipotetični primer — orova.vn. E = odhod − prihod (v urah); L = tekoči seštevek opravljenih ur. Popravke vpisujte tudi v list Popravki (19.a člen ZEPDSV).</t>
  </si>
  <si>
    <t xml:space="preserve">Mesečni povzetek evidence delovnega časa</t>
  </si>
  <si>
    <t xml:space="preserve">Kategorija</t>
  </si>
  <si>
    <t xml:space="preserve">Ure v mesecu</t>
  </si>
  <si>
    <t xml:space="preserve">Stolpec v listu Evidenca</t>
  </si>
  <si>
    <t xml:space="preserve">Oznaka</t>
  </si>
  <si>
    <t xml:space="preserve">Ure</t>
  </si>
  <si>
    <t xml:space="preserve">E (5)</t>
  </si>
  <si>
    <t xml:space="preserve">F (6)</t>
  </si>
  <si>
    <t xml:space="preserve">G (7)</t>
  </si>
  <si>
    <t xml:space="preserve">H (8)</t>
  </si>
  <si>
    <t xml:space="preserve">I (9)</t>
  </si>
  <si>
    <t xml:space="preserve">J (10)</t>
  </si>
  <si>
    <t xml:space="preserve">K (11)</t>
  </si>
  <si>
    <t xml:space="preserve">Tekoči seštevek ur ob koncu meseca</t>
  </si>
  <si>
    <t xml:space="preserve">L (12)</t>
  </si>
  <si>
    <t xml:space="preserve">Dni z vpisanim prihodom in odhodom</t>
  </si>
  <si>
    <t xml:space="preserve">E</t>
  </si>
  <si>
    <t xml:space="preserve">Kontrola: tekoči seštevek = opravljene ure</t>
  </si>
  <si>
    <t xml:space="preserve">Koeficienti (hipotetično — določi jih podjetje po kolektivni pogodbi ali internem aktu)</t>
  </si>
  <si>
    <t xml:space="preserve">Vsota stolpcev F, I, J, K po oznaki (M).</t>
  </si>
  <si>
    <t xml:space="preserve">Koeficient: popoldanska izmena (hipotetično)</t>
  </si>
  <si>
    <t xml:space="preserve">Koeficient: nedeljsko delo (hipotetično)</t>
  </si>
  <si>
    <t xml:space="preserve">Popoldanska izmena: dejanske ure</t>
  </si>
  <si>
    <t xml:space="preserve">Nedeljsko delo: dejanske ure</t>
  </si>
  <si>
    <t xml:space="preserve">Obračunske ure (hipotetično) = ure × koeficient</t>
  </si>
  <si>
    <t xml:space="preserve">Dejanske ure ostanejo vidne ločeno od obračunskih (stolpec F v listu Evidenca).</t>
  </si>
  <si>
    <t xml:space="preserve">Obvestilo delavcu o podatkih za pretekli mesec (19. člen ZEPDSV)</t>
  </si>
  <si>
    <t xml:space="preserve">Plačilni dan</t>
  </si>
  <si>
    <t xml:space="preserve">Datum obvestila delavcu</t>
  </si>
  <si>
    <t xml:space="preserve">Način obvestila</t>
  </si>
  <si>
    <t xml:space="preserve">Elektronska pošta</t>
  </si>
  <si>
    <t xml:space="preserve">Obveščen do konca plačilnega dne?</t>
  </si>
  <si>
    <t xml:space="preserve">Datumi so hipotetični. Plačilni dan vpišite po svoji pogodbi oziroma internem aktu.</t>
  </si>
  <si>
    <t xml:space="preserve">Dnevnik popravkov evidence (19.a člen ZEPDSV)</t>
  </si>
  <si>
    <t xml:space="preserve">Vsaka naknadna sprememba podatka: kaj je bilo, kaj je zdaj, razlog in čas vpisa spremembe. Excel sprememb ne beleži sam, zato vrstico dodajte ob vsakem popravku. Hipotetični primer — orova.vn</t>
  </si>
  <si>
    <t xml:space="preserve">Datum vnosa</t>
  </si>
  <si>
    <t xml:space="preserve">Polje</t>
  </si>
  <si>
    <t xml:space="preserve">Stara vrednost</t>
  </si>
  <si>
    <t xml:space="preserve">Nova vrednost</t>
  </si>
  <si>
    <t xml:space="preserve">Razlog</t>
  </si>
  <si>
    <t xml:space="preserve">Čas popravka</t>
  </si>
  <si>
    <t xml:space="preserve">Kdo</t>
  </si>
  <si>
    <t xml:space="preserve">(ni vpisa)</t>
  </si>
  <si>
    <t xml:space="preserve">16:00</t>
  </si>
  <si>
    <t xml:space="preserve">Pozabljena registracija odhoda; potrdil neposredni vodja</t>
  </si>
  <si>
    <t xml:space="preserve">Tomaž Kranjc, vodja (primer)</t>
  </si>
  <si>
    <t xml:space="preserve">08:20</t>
  </si>
  <si>
    <t xml:space="preserve">08:00</t>
  </si>
  <si>
    <t xml:space="preserve">Napačen ročni vnos; preverjeno z dnevnim razporedom</t>
  </si>
  <si>
    <t xml:space="preserve">Navodila za uporabo predloge</t>
  </si>
  <si>
    <t xml:space="preserve">Hipotetični primer — orova.vn. Ime, datumi in ure so izmišljeni.</t>
  </si>
  <si>
    <t xml:space="preserve">1. V listu Evidenca vpišite delavca (B2) in prvi dan meseca (E2). Datumi dni se izpišejo sami; vikendi so sivi.</t>
  </si>
  <si>
    <t xml:space="preserve">2. Vsak dan vpišite čas prihoda (C) in odhoda (D) v obliki 08:00. Stolpec E (opravljene ure) = odhod − prihod.</t>
  </si>
  <si>
    <t xml:space="preserve">3. Ure v posebnih pogojih, nadure, prerazporejene ure in odsotnosti vpišite kot število ur (npr. 8 ali 7,5).</t>
  </si>
  <si>
    <t xml:space="preserve">4. V stolpcu M izberite oznako s seznama (vrsta nadomestila ali posebnih pogojev) ali vpišite svojo.</t>
  </si>
  <si>
    <t xml:space="preserve">5. Stolpec L (tekoči seštevek ur) in list Povzetek se izračunata sama. Kontrola mora kazati USKLAJENO.</t>
  </si>
  <si>
    <t xml:space="preserve">6. Vsak naknadni popravek vpišite v list Popravki: staro in novo vrednost, razlog, čas popravka in kdo.</t>
  </si>
  <si>
    <t xml:space="preserve">7. V listu Povzetek vpišite plačilni dan in datum obvestila delavcu (19. člen ZEPDSV).</t>
  </si>
  <si>
    <t xml:space="preserve">Pravna podlaga: ZEPDSV (18., 19., 19.a in 19.c člen), ZDR-1, kolektivna pogodba in interni akti podjetja.</t>
  </si>
  <si>
    <t xml:space="preserve">Kako se obračuna odmor med delom in katere ure štejejo v posebne pogoje, določajo ZDR-1, kolektivna pogodba</t>
  </si>
  <si>
    <t xml:space="preserve">in pravilnik podjetja. Če vaša pravila zahtevajo drugačen izračun, prilagodite stolpec E.</t>
  </si>
  <si>
    <t xml:space="preserve">Koeficienti v listu Povzetek (1,3 in 2,0) so samo hipotetični primer; vpišite svoje.</t>
  </si>
  <si>
    <t xml:space="preserve">Excel ne beleži samodejno, kdo in kdaj je spremenil celico; dnevnik v listu Popravki vodite sami.</t>
  </si>
  <si>
    <t xml:space="preserve">Listi so zaklenjeni brez gesla (Pregled &gt; Odstrani zaščito lista), da ne prepišete formul po pomoti.</t>
  </si>
  <si>
    <t xml:space="preserve">Seznam lahko dopolnite:</t>
  </si>
  <si>
    <t xml:space="preserve">Oznake (seznam za stolpec M)</t>
  </si>
  <si>
    <t xml:space="preserve">Praznik</t>
  </si>
  <si>
    <t xml:space="preserve">Bolniška odsotnost</t>
  </si>
  <si>
    <t xml:space="preserve">Izobraževanje</t>
  </si>
  <si>
    <t xml:space="preserve">Nočno delo</t>
  </si>
  <si>
    <t xml:space="preserve">Praznično delo</t>
  </si>
  <si>
    <t xml:space="preserve">Deljeni delovni čas</t>
  </si>
  <si>
    <t xml:space="preserve">Drugo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</si>
</sst>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/\ m/\ yyyy"/>
    <numFmt numFmtId="166" formatCode="hh:mm"/>
    <numFmt numFmtId="167" formatCode="0.00"/>
    <numFmt numFmtId="168" formatCode="m/\ yyyy"/>
    <numFmt numFmtId="169" formatCode="0"/>
    <numFmt numFmtId="170" formatCode="0.0"/>
    <numFmt numFmtId="171" formatCode="d/\ m/\ yyyy\ hh: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1"/>
      <name val="Calibri"/>
      <family val="0"/>
      <charset val="1"/>
    </font>
    <font>
      <sz val="9"/>
      <color rgb="FF7F7F7F"/>
      <name val="Calibri"/>
      <family val="0"/>
      <charset val="1"/>
    </font>
    <font>
      <i val="true"/>
      <sz val="11"/>
      <color rgb="FF7F7F7F"/>
      <name val="Calibri"/>
      <family val="0"/>
      <charset val="1"/>
    </font>
    <font>
      <sz val="10"/>
      <color rgb="FF7F7F7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color rgb="FF595959"/>
        <sz val="11"/>
      </font>
      <fill>
        <patternFill>
          <bgColor rgb="FFD9DDE3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2"/>
    <col collapsed="false" customWidth="true" hidden="false" outlineLevel="0" max="4" min="3" style="0" width="10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10" min="9" style="0" width="15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34"/>
  </cols>
  <sheetData>
    <row r="1" customFormat="false" ht="17.35" hidden="false" customHeight="false" outlineLevel="0" collapsed="false">
      <c r="A1" s="1" t="s">
        <v>0</v>
      </c>
      <c r="J1" s="2" t="s">
        <v>1</v>
      </c>
    </row>
    <row r="2" customFormat="false" ht="15" hidden="false" customHeight="false" outlineLevel="0" collapsed="false">
      <c r="A2" s="3" t="s">
        <v>2</v>
      </c>
      <c r="B2" s="4" t="s">
        <v>3</v>
      </c>
      <c r="C2" s="4"/>
      <c r="D2" s="3" t="s">
        <v>4</v>
      </c>
      <c r="E2" s="5" t="n">
        <v>46296</v>
      </c>
      <c r="G2" s="3" t="s">
        <v>5</v>
      </c>
      <c r="H2" s="4" t="s">
        <v>6</v>
      </c>
      <c r="I2" s="4"/>
      <c r="J2" s="2" t="s">
        <v>7</v>
      </c>
    </row>
    <row r="4" customFormat="false" ht="15" hidden="false" customHeight="false" outlineLevel="0" collapsed="false">
      <c r="A4" s="6" t="n">
        <v>1</v>
      </c>
      <c r="B4" s="6" t="n">
        <v>2</v>
      </c>
      <c r="C4" s="6" t="n">
        <v>3</v>
      </c>
      <c r="D4" s="6" t="n">
        <v>4</v>
      </c>
      <c r="E4" s="6" t="n">
        <v>5</v>
      </c>
      <c r="F4" s="6" t="n">
        <v>6</v>
      </c>
      <c r="G4" s="6" t="n">
        <v>7</v>
      </c>
      <c r="H4" s="6" t="n">
        <v>8</v>
      </c>
      <c r="I4" s="6" t="n">
        <v>9</v>
      </c>
      <c r="J4" s="6" t="n">
        <v>10</v>
      </c>
      <c r="K4" s="6" t="n">
        <v>11</v>
      </c>
      <c r="L4" s="6" t="n">
        <v>12</v>
      </c>
      <c r="M4" s="6" t="s">
        <v>8</v>
      </c>
    </row>
    <row r="5" customFormat="false" ht="61.5" hidden="false" customHeight="true" outlineLevel="0" collapsed="false">
      <c r="A5" s="7" t="s">
        <v>9</v>
      </c>
      <c r="B5" s="7" t="s">
        <v>10</v>
      </c>
      <c r="C5" s="7" t="s">
        <v>11</v>
      </c>
      <c r="D5" s="7" t="s">
        <v>12</v>
      </c>
      <c r="E5" s="8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7" t="s">
        <v>19</v>
      </c>
      <c r="L5" s="8" t="s">
        <v>20</v>
      </c>
      <c r="M5" s="7" t="s">
        <v>21</v>
      </c>
    </row>
    <row r="6" customFormat="false" ht="15" hidden="false" customHeight="false" outlineLevel="0" collapsed="false">
      <c r="A6" s="9" t="str">
        <f aca="false">IF(B6="","",Delavec)</f>
        <v>Maja Novak (primer)</v>
      </c>
      <c r="B6" s="10" t="n">
        <f aca="false">IF(1&lt;=DAY(EOMONTH(MesecRef,0)),DATE(YEAR(MesecRef),MONTH(MesecRef),1),"")</f>
        <v>46296</v>
      </c>
      <c r="C6" s="11" t="n">
        <v>0.333333333333333</v>
      </c>
      <c r="D6" s="11" t="n">
        <v>0.666666666666667</v>
      </c>
      <c r="E6" s="12" t="n">
        <f aca="false">IF(OR(C6="",D6=""),"",ROUND(MOD(D6-C6,1)*24,2))</f>
        <v>8</v>
      </c>
      <c r="F6" s="13"/>
      <c r="G6" s="13"/>
      <c r="H6" s="13"/>
      <c r="I6" s="13"/>
      <c r="J6" s="13"/>
      <c r="K6" s="13"/>
      <c r="L6" s="12" t="n">
        <f aca="false">IF(B6="","",SUM(E$6:E6))</f>
        <v>8</v>
      </c>
      <c r="M6" s="14"/>
    </row>
    <row r="7" customFormat="false" ht="15" hidden="false" customHeight="false" outlineLevel="0" collapsed="false">
      <c r="A7" s="9" t="str">
        <f aca="false">IF(B7="","",Delavec)</f>
        <v>Maja Novak (primer)</v>
      </c>
      <c r="B7" s="10" t="n">
        <f aca="false">IF(2&lt;=DAY(EOMONTH(MesecRef,0)),DATE(YEAR(MesecRef),MONTH(MesecRef),2),"")</f>
        <v>46297</v>
      </c>
      <c r="C7" s="11" t="n">
        <v>0.333333333333333</v>
      </c>
      <c r="D7" s="11" t="n">
        <v>0.666666666666667</v>
      </c>
      <c r="E7" s="12" t="n">
        <f aca="false">IF(OR(C7="",D7=""),"",ROUND(MOD(D7-C7,1)*24,2))</f>
        <v>8</v>
      </c>
      <c r="F7" s="13"/>
      <c r="G7" s="13"/>
      <c r="H7" s="13"/>
      <c r="I7" s="13"/>
      <c r="J7" s="13"/>
      <c r="K7" s="13"/>
      <c r="L7" s="12" t="n">
        <f aca="false">IF(B7="","",SUM(E$6:E7))</f>
        <v>16</v>
      </c>
      <c r="M7" s="14"/>
    </row>
    <row r="8" customFormat="false" ht="15" hidden="false" customHeight="false" outlineLevel="0" collapsed="false">
      <c r="A8" s="9" t="str">
        <f aca="false">IF(B8="","",Delavec)</f>
        <v>Maja Novak (primer)</v>
      </c>
      <c r="B8" s="10" t="n">
        <f aca="false">IF(3&lt;=DAY(EOMONTH(MesecRef,0)),DATE(YEAR(MesecRef),MONTH(MesecRef),3),"")</f>
        <v>46298</v>
      </c>
      <c r="C8" s="11"/>
      <c r="D8" s="11"/>
      <c r="E8" s="12" t="str">
        <f aca="false">IF(OR(C8="",D8=""),"",ROUND(MOD(D8-C8,1)*24,2))</f>
        <v/>
      </c>
      <c r="F8" s="13"/>
      <c r="G8" s="13"/>
      <c r="H8" s="13"/>
      <c r="I8" s="13"/>
      <c r="J8" s="13"/>
      <c r="K8" s="13"/>
      <c r="L8" s="12" t="n">
        <f aca="false">IF(B8="","",SUM(E$6:E8))</f>
        <v>16</v>
      </c>
      <c r="M8" s="14"/>
    </row>
    <row r="9" customFormat="false" ht="15" hidden="false" customHeight="false" outlineLevel="0" collapsed="false">
      <c r="A9" s="9" t="str">
        <f aca="false">IF(B9="","",Delavec)</f>
        <v>Maja Novak (primer)</v>
      </c>
      <c r="B9" s="10" t="n">
        <f aca="false">IF(4&lt;=DAY(EOMONTH(MesecRef,0)),DATE(YEAR(MesecRef),MONTH(MesecRef),4),"")</f>
        <v>46299</v>
      </c>
      <c r="C9" s="11"/>
      <c r="D9" s="11"/>
      <c r="E9" s="12" t="str">
        <f aca="false">IF(OR(C9="",D9=""),"",ROUND(MOD(D9-C9,1)*24,2))</f>
        <v/>
      </c>
      <c r="F9" s="13"/>
      <c r="G9" s="13"/>
      <c r="H9" s="13"/>
      <c r="I9" s="13"/>
      <c r="J9" s="13"/>
      <c r="K9" s="13"/>
      <c r="L9" s="12" t="n">
        <f aca="false">IF(B9="","",SUM(E$6:E9))</f>
        <v>16</v>
      </c>
      <c r="M9" s="14"/>
    </row>
    <row r="10" customFormat="false" ht="15" hidden="false" customHeight="false" outlineLevel="0" collapsed="false">
      <c r="A10" s="9" t="str">
        <f aca="false">IF(B10="","",Delavec)</f>
        <v>Maja Novak (primer)</v>
      </c>
      <c r="B10" s="10" t="n">
        <f aca="false">IF(5&lt;=DAY(EOMONTH(MesecRef,0)),DATE(YEAR(MesecRef),MONTH(MesecRef),5),"")</f>
        <v>46300</v>
      </c>
      <c r="C10" s="11" t="n">
        <v>0.333333333333333</v>
      </c>
      <c r="D10" s="11" t="n">
        <v>0.75</v>
      </c>
      <c r="E10" s="12" t="n">
        <f aca="false">IF(OR(C10="",D10=""),"",ROUND(MOD(D10-C10,1)*24,2))</f>
        <v>10</v>
      </c>
      <c r="F10" s="13"/>
      <c r="G10" s="13" t="n">
        <v>2</v>
      </c>
      <c r="H10" s="13"/>
      <c r="I10" s="13"/>
      <c r="J10" s="13"/>
      <c r="K10" s="13"/>
      <c r="L10" s="12" t="n">
        <f aca="false">IF(B10="","",SUM(E$6:E10))</f>
        <v>26</v>
      </c>
      <c r="M10" s="14" t="s">
        <v>22</v>
      </c>
    </row>
    <row r="11" customFormat="false" ht="15" hidden="false" customHeight="false" outlineLevel="0" collapsed="false">
      <c r="A11" s="9" t="str">
        <f aca="false">IF(B11="","",Delavec)</f>
        <v>Maja Novak (primer)</v>
      </c>
      <c r="B11" s="10" t="n">
        <f aca="false">IF(6&lt;=DAY(EOMONTH(MesecRef,0)),DATE(YEAR(MesecRef),MONTH(MesecRef),6),"")</f>
        <v>46301</v>
      </c>
      <c r="C11" s="11" t="n">
        <v>0.333333333333333</v>
      </c>
      <c r="D11" s="11" t="n">
        <v>0.666666666666667</v>
      </c>
      <c r="E11" s="12" t="n">
        <f aca="false">IF(OR(C11="",D11=""),"",ROUND(MOD(D11-C11,1)*24,2))</f>
        <v>8</v>
      </c>
      <c r="F11" s="13"/>
      <c r="G11" s="13"/>
      <c r="H11" s="13"/>
      <c r="I11" s="13"/>
      <c r="J11" s="13"/>
      <c r="K11" s="13"/>
      <c r="L11" s="12" t="n">
        <f aca="false">IF(B11="","",SUM(E$6:E11))</f>
        <v>34</v>
      </c>
      <c r="M11" s="14"/>
    </row>
    <row r="12" customFormat="false" ht="15" hidden="false" customHeight="false" outlineLevel="0" collapsed="false">
      <c r="A12" s="9" t="str">
        <f aca="false">IF(B12="","",Delavec)</f>
        <v>Maja Novak (primer)</v>
      </c>
      <c r="B12" s="10" t="n">
        <f aca="false">IF(7&lt;=DAY(EOMONTH(MesecRef,0)),DATE(YEAR(MesecRef),MONTH(MesecRef),7),"")</f>
        <v>46302</v>
      </c>
      <c r="C12" s="11" t="n">
        <v>0.333333333333333</v>
      </c>
      <c r="D12" s="11" t="n">
        <v>0.666666666666667</v>
      </c>
      <c r="E12" s="12" t="n">
        <f aca="false">IF(OR(C12="",D12=""),"",ROUND(MOD(D12-C12,1)*24,2))</f>
        <v>8</v>
      </c>
      <c r="F12" s="13"/>
      <c r="G12" s="13"/>
      <c r="H12" s="13"/>
      <c r="I12" s="13"/>
      <c r="J12" s="13"/>
      <c r="K12" s="13"/>
      <c r="L12" s="12" t="n">
        <f aca="false">IF(B12="","",SUM(E$6:E12))</f>
        <v>42</v>
      </c>
      <c r="M12" s="14"/>
    </row>
    <row r="13" customFormat="false" ht="15" hidden="false" customHeight="false" outlineLevel="0" collapsed="false">
      <c r="A13" s="9" t="str">
        <f aca="false">IF(B13="","",Delavec)</f>
        <v>Maja Novak (primer)</v>
      </c>
      <c r="B13" s="10" t="n">
        <f aca="false">IF(8&lt;=DAY(EOMONTH(MesecRef,0)),DATE(YEAR(MesecRef),MONTH(MesecRef),8),"")</f>
        <v>46303</v>
      </c>
      <c r="C13" s="11" t="n">
        <v>0.583333333333333</v>
      </c>
      <c r="D13" s="11" t="n">
        <v>0.916666666666667</v>
      </c>
      <c r="E13" s="12" t="n">
        <f aca="false">IF(OR(C13="",D13=""),"",ROUND(MOD(D13-C13,1)*24,2))</f>
        <v>8</v>
      </c>
      <c r="F13" s="13" t="n">
        <v>8</v>
      </c>
      <c r="G13" s="13"/>
      <c r="H13" s="13"/>
      <c r="I13" s="13"/>
      <c r="J13" s="13"/>
      <c r="K13" s="13"/>
      <c r="L13" s="12" t="n">
        <f aca="false">IF(B13="","",SUM(E$6:E13))</f>
        <v>50</v>
      </c>
      <c r="M13" s="14" t="s">
        <v>23</v>
      </c>
    </row>
    <row r="14" customFormat="false" ht="15" hidden="false" customHeight="false" outlineLevel="0" collapsed="false">
      <c r="A14" s="9" t="str">
        <f aca="false">IF(B14="","",Delavec)</f>
        <v>Maja Novak (primer)</v>
      </c>
      <c r="B14" s="10" t="n">
        <f aca="false">IF(9&lt;=DAY(EOMONTH(MesecRef,0)),DATE(YEAR(MesecRef),MONTH(MesecRef),9),"")</f>
        <v>46304</v>
      </c>
      <c r="C14" s="11" t="n">
        <v>0.333333333333333</v>
      </c>
      <c r="D14" s="11" t="n">
        <v>0.666666666666667</v>
      </c>
      <c r="E14" s="12" t="n">
        <f aca="false">IF(OR(C14="",D14=""),"",ROUND(MOD(D14-C14,1)*24,2))</f>
        <v>8</v>
      </c>
      <c r="F14" s="13"/>
      <c r="G14" s="13"/>
      <c r="H14" s="13"/>
      <c r="I14" s="13"/>
      <c r="J14" s="13"/>
      <c r="K14" s="13"/>
      <c r="L14" s="12" t="n">
        <f aca="false">IF(B14="","",SUM(E$6:E14))</f>
        <v>58</v>
      </c>
      <c r="M14" s="14"/>
    </row>
    <row r="15" customFormat="false" ht="15" hidden="false" customHeight="false" outlineLevel="0" collapsed="false">
      <c r="A15" s="9" t="str">
        <f aca="false">IF(B15="","",Delavec)</f>
        <v>Maja Novak (primer)</v>
      </c>
      <c r="B15" s="10" t="n">
        <f aca="false">IF(10&lt;=DAY(EOMONTH(MesecRef,0)),DATE(YEAR(MesecRef),MONTH(MesecRef),10),"")</f>
        <v>46305</v>
      </c>
      <c r="C15" s="11"/>
      <c r="D15" s="11"/>
      <c r="E15" s="12" t="str">
        <f aca="false">IF(OR(C15="",D15=""),"",ROUND(MOD(D15-C15,1)*24,2))</f>
        <v/>
      </c>
      <c r="F15" s="13"/>
      <c r="G15" s="13"/>
      <c r="H15" s="13"/>
      <c r="I15" s="13"/>
      <c r="J15" s="13"/>
      <c r="K15" s="13"/>
      <c r="L15" s="12" t="n">
        <f aca="false">IF(B15="","",SUM(E$6:E15))</f>
        <v>58</v>
      </c>
      <c r="M15" s="14"/>
    </row>
    <row r="16" customFormat="false" ht="15" hidden="false" customHeight="false" outlineLevel="0" collapsed="false">
      <c r="A16" s="9" t="str">
        <f aca="false">IF(B16="","",Delavec)</f>
        <v>Maja Novak (primer)</v>
      </c>
      <c r="B16" s="10" t="n">
        <f aca="false">IF(11&lt;=DAY(EOMONTH(MesecRef,0)),DATE(YEAR(MesecRef),MONTH(MesecRef),11),"")</f>
        <v>46306</v>
      </c>
      <c r="C16" s="11" t="n">
        <v>0.333333333333333</v>
      </c>
      <c r="D16" s="11" t="n">
        <v>0.583333333333333</v>
      </c>
      <c r="E16" s="12" t="n">
        <f aca="false">IF(OR(C16="",D16=""),"",ROUND(MOD(D16-C16,1)*24,2))</f>
        <v>6</v>
      </c>
      <c r="F16" s="13" t="n">
        <v>6</v>
      </c>
      <c r="G16" s="13"/>
      <c r="H16" s="13"/>
      <c r="I16" s="13"/>
      <c r="J16" s="13"/>
      <c r="K16" s="13"/>
      <c r="L16" s="12" t="n">
        <f aca="false">IF(B16="","",SUM(E$6:E16))</f>
        <v>64</v>
      </c>
      <c r="M16" s="14" t="s">
        <v>24</v>
      </c>
    </row>
    <row r="17" customFormat="false" ht="15" hidden="false" customHeight="false" outlineLevel="0" collapsed="false">
      <c r="A17" s="9" t="str">
        <f aca="false">IF(B17="","",Delavec)</f>
        <v>Maja Novak (primer)</v>
      </c>
      <c r="B17" s="10" t="n">
        <f aca="false">IF(12&lt;=DAY(EOMONTH(MesecRef,0)),DATE(YEAR(MesecRef),MONTH(MesecRef),12),"")</f>
        <v>46307</v>
      </c>
      <c r="C17" s="11" t="n">
        <v>0.333333333333333</v>
      </c>
      <c r="D17" s="11" t="n">
        <v>0.666666666666667</v>
      </c>
      <c r="E17" s="12" t="n">
        <f aca="false">IF(OR(C17="",D17=""),"",ROUND(MOD(D17-C17,1)*24,2))</f>
        <v>8</v>
      </c>
      <c r="F17" s="13"/>
      <c r="G17" s="13"/>
      <c r="H17" s="13"/>
      <c r="I17" s="13"/>
      <c r="J17" s="13"/>
      <c r="K17" s="13"/>
      <c r="L17" s="12" t="n">
        <f aca="false">IF(B17="","",SUM(E$6:E17))</f>
        <v>72</v>
      </c>
      <c r="M17" s="14"/>
    </row>
    <row r="18" customFormat="false" ht="15" hidden="false" customHeight="false" outlineLevel="0" collapsed="false">
      <c r="A18" s="9" t="str">
        <f aca="false">IF(B18="","",Delavec)</f>
        <v>Maja Novak (primer)</v>
      </c>
      <c r="B18" s="10" t="n">
        <f aca="false">IF(13&lt;=DAY(EOMONTH(MesecRef,0)),DATE(YEAR(MesecRef),MONTH(MesecRef),13),"")</f>
        <v>46308</v>
      </c>
      <c r="C18" s="11" t="n">
        <v>0.333333333333333</v>
      </c>
      <c r="D18" s="11" t="n">
        <v>0.666666666666667</v>
      </c>
      <c r="E18" s="12" t="n">
        <f aca="false">IF(OR(C18="",D18=""),"",ROUND(MOD(D18-C18,1)*24,2))</f>
        <v>8</v>
      </c>
      <c r="F18" s="13"/>
      <c r="G18" s="13"/>
      <c r="H18" s="13"/>
      <c r="I18" s="13"/>
      <c r="J18" s="13"/>
      <c r="K18" s="13"/>
      <c r="L18" s="12" t="n">
        <f aca="false">IF(B18="","",SUM(E$6:E18))</f>
        <v>80</v>
      </c>
      <c r="M18" s="14" t="s">
        <v>25</v>
      </c>
    </row>
    <row r="19" customFormat="false" ht="15" hidden="false" customHeight="false" outlineLevel="0" collapsed="false">
      <c r="A19" s="9" t="str">
        <f aca="false">IF(B19="","",Delavec)</f>
        <v>Maja Novak (primer)</v>
      </c>
      <c r="B19" s="10" t="n">
        <f aca="false">IF(14&lt;=DAY(EOMONTH(MesecRef,0)),DATE(YEAR(MesecRef),MONTH(MesecRef),14),"")</f>
        <v>46309</v>
      </c>
      <c r="C19" s="11" t="n">
        <v>0.333333333333333</v>
      </c>
      <c r="D19" s="11" t="n">
        <v>0.666666666666667</v>
      </c>
      <c r="E19" s="12" t="n">
        <f aca="false">IF(OR(C19="",D19=""),"",ROUND(MOD(D19-C19,1)*24,2))</f>
        <v>8</v>
      </c>
      <c r="F19" s="13"/>
      <c r="G19" s="13"/>
      <c r="H19" s="13"/>
      <c r="I19" s="13"/>
      <c r="J19" s="13"/>
      <c r="K19" s="13"/>
      <c r="L19" s="12" t="n">
        <f aca="false">IF(B19="","",SUM(E$6:E19))</f>
        <v>88</v>
      </c>
      <c r="M19" s="14"/>
    </row>
    <row r="20" customFormat="false" ht="15" hidden="false" customHeight="false" outlineLevel="0" collapsed="false">
      <c r="A20" s="9" t="str">
        <f aca="false">IF(B20="","",Delavec)</f>
        <v>Maja Novak (primer)</v>
      </c>
      <c r="B20" s="10" t="n">
        <f aca="false">IF(15&lt;=DAY(EOMONTH(MesecRef,0)),DATE(YEAR(MesecRef),MONTH(MesecRef),15),"")</f>
        <v>46310</v>
      </c>
      <c r="C20" s="11" t="n">
        <v>0.291666666666667</v>
      </c>
      <c r="D20" s="11" t="n">
        <v>0.708333333333333</v>
      </c>
      <c r="E20" s="12" t="n">
        <f aca="false">IF(OR(C20="",D20=""),"",ROUND(MOD(D20-C20,1)*24,2))</f>
        <v>10</v>
      </c>
      <c r="F20" s="13"/>
      <c r="G20" s="13"/>
      <c r="H20" s="13" t="n">
        <v>2</v>
      </c>
      <c r="I20" s="13"/>
      <c r="J20" s="13"/>
      <c r="K20" s="13"/>
      <c r="L20" s="12" t="n">
        <f aca="false">IF(B20="","",SUM(E$6:E20))</f>
        <v>98</v>
      </c>
      <c r="M20" s="14" t="s">
        <v>26</v>
      </c>
    </row>
    <row r="21" customFormat="false" ht="15" hidden="false" customHeight="false" outlineLevel="0" collapsed="false">
      <c r="A21" s="9" t="str">
        <f aca="false">IF(B21="","",Delavec)</f>
        <v>Maja Novak (primer)</v>
      </c>
      <c r="B21" s="10" t="n">
        <f aca="false">IF(16&lt;=DAY(EOMONTH(MesecRef,0)),DATE(YEAR(MesecRef),MONTH(MesecRef),16),"")</f>
        <v>46311</v>
      </c>
      <c r="C21" s="11" t="n">
        <v>0.333333333333333</v>
      </c>
      <c r="D21" s="11" t="n">
        <v>0.583333333333333</v>
      </c>
      <c r="E21" s="12" t="n">
        <f aca="false">IF(OR(C21="",D21=""),"",ROUND(MOD(D21-C21,1)*24,2))</f>
        <v>6</v>
      </c>
      <c r="F21" s="13"/>
      <c r="G21" s="13"/>
      <c r="H21" s="13"/>
      <c r="I21" s="13"/>
      <c r="J21" s="13"/>
      <c r="K21" s="13"/>
      <c r="L21" s="12" t="n">
        <f aca="false">IF(B21="","",SUM(E$6:E21))</f>
        <v>104</v>
      </c>
      <c r="M21" s="14" t="s">
        <v>27</v>
      </c>
    </row>
    <row r="22" customFormat="false" ht="15" hidden="false" customHeight="false" outlineLevel="0" collapsed="false">
      <c r="A22" s="9" t="str">
        <f aca="false">IF(B22="","",Delavec)</f>
        <v>Maja Novak (primer)</v>
      </c>
      <c r="B22" s="10" t="n">
        <f aca="false">IF(17&lt;=DAY(EOMONTH(MesecRef,0)),DATE(YEAR(MesecRef),MONTH(MesecRef),17),"")</f>
        <v>46312</v>
      </c>
      <c r="C22" s="11"/>
      <c r="D22" s="11"/>
      <c r="E22" s="12" t="str">
        <f aca="false">IF(OR(C22="",D22=""),"",ROUND(MOD(D22-C22,1)*24,2))</f>
        <v/>
      </c>
      <c r="F22" s="13"/>
      <c r="G22" s="13"/>
      <c r="H22" s="13"/>
      <c r="I22" s="13"/>
      <c r="J22" s="13"/>
      <c r="K22" s="13"/>
      <c r="L22" s="12" t="n">
        <f aca="false">IF(B22="","",SUM(E$6:E22))</f>
        <v>104</v>
      </c>
      <c r="M22" s="14"/>
    </row>
    <row r="23" customFormat="false" ht="15" hidden="false" customHeight="false" outlineLevel="0" collapsed="false">
      <c r="A23" s="9" t="str">
        <f aca="false">IF(B23="","",Delavec)</f>
        <v>Maja Novak (primer)</v>
      </c>
      <c r="B23" s="10" t="n">
        <f aca="false">IF(18&lt;=DAY(EOMONTH(MesecRef,0)),DATE(YEAR(MesecRef),MONTH(MesecRef),18),"")</f>
        <v>46313</v>
      </c>
      <c r="C23" s="11"/>
      <c r="D23" s="11"/>
      <c r="E23" s="12" t="str">
        <f aca="false">IF(OR(C23="",D23=""),"",ROUND(MOD(D23-C23,1)*24,2))</f>
        <v/>
      </c>
      <c r="F23" s="13"/>
      <c r="G23" s="13"/>
      <c r="H23" s="13"/>
      <c r="I23" s="13"/>
      <c r="J23" s="13"/>
      <c r="K23" s="13"/>
      <c r="L23" s="12" t="n">
        <f aca="false">IF(B23="","",SUM(E$6:E23))</f>
        <v>104</v>
      </c>
      <c r="M23" s="14"/>
    </row>
    <row r="24" customFormat="false" ht="15" hidden="false" customHeight="false" outlineLevel="0" collapsed="false">
      <c r="A24" s="9" t="str">
        <f aca="false">IF(B24="","",Delavec)</f>
        <v>Maja Novak (primer)</v>
      </c>
      <c r="B24" s="10" t="n">
        <f aca="false">IF(19&lt;=DAY(EOMONTH(MesecRef,0)),DATE(YEAR(MesecRef),MONTH(MesecRef),19),"")</f>
        <v>46314</v>
      </c>
      <c r="C24" s="11"/>
      <c r="D24" s="11"/>
      <c r="E24" s="12" t="str">
        <f aca="false">IF(OR(C24="",D24=""),"",ROUND(MOD(D24-C24,1)*24,2))</f>
        <v/>
      </c>
      <c r="F24" s="13"/>
      <c r="G24" s="13"/>
      <c r="H24" s="13"/>
      <c r="I24" s="13" t="n">
        <v>8</v>
      </c>
      <c r="J24" s="13"/>
      <c r="K24" s="13"/>
      <c r="L24" s="12" t="n">
        <f aca="false">IF(B24="","",SUM(E$6:E24))</f>
        <v>104</v>
      </c>
      <c r="M24" s="14" t="s">
        <v>28</v>
      </c>
    </row>
    <row r="25" customFormat="false" ht="15" hidden="false" customHeight="false" outlineLevel="0" collapsed="false">
      <c r="A25" s="9" t="str">
        <f aca="false">IF(B25="","",Delavec)</f>
        <v>Maja Novak (primer)</v>
      </c>
      <c r="B25" s="10" t="n">
        <f aca="false">IF(20&lt;=DAY(EOMONTH(MesecRef,0)),DATE(YEAR(MesecRef),MONTH(MesecRef),20),"")</f>
        <v>46315</v>
      </c>
      <c r="C25" s="11"/>
      <c r="D25" s="11"/>
      <c r="E25" s="12" t="str">
        <f aca="false">IF(OR(C25="",D25=""),"",ROUND(MOD(D25-C25,1)*24,2))</f>
        <v/>
      </c>
      <c r="F25" s="13"/>
      <c r="G25" s="13"/>
      <c r="H25" s="13"/>
      <c r="I25" s="13" t="n">
        <v>8</v>
      </c>
      <c r="J25" s="13"/>
      <c r="K25" s="13"/>
      <c r="L25" s="12" t="n">
        <f aca="false">IF(B25="","",SUM(E$6:E25))</f>
        <v>104</v>
      </c>
      <c r="M25" s="14" t="s">
        <v>28</v>
      </c>
    </row>
    <row r="26" customFormat="false" ht="15" hidden="false" customHeight="false" outlineLevel="0" collapsed="false">
      <c r="A26" s="9" t="str">
        <f aca="false">IF(B26="","",Delavec)</f>
        <v>Maja Novak (primer)</v>
      </c>
      <c r="B26" s="10" t="n">
        <f aca="false">IF(21&lt;=DAY(EOMONTH(MesecRef,0)),DATE(YEAR(MesecRef),MONTH(MesecRef),21),"")</f>
        <v>46316</v>
      </c>
      <c r="C26" s="11" t="n">
        <v>0.333333333333333</v>
      </c>
      <c r="D26" s="11" t="n">
        <v>0.666666666666667</v>
      </c>
      <c r="E26" s="12" t="n">
        <f aca="false">IF(OR(C26="",D26=""),"",ROUND(MOD(D26-C26,1)*24,2))</f>
        <v>8</v>
      </c>
      <c r="F26" s="13"/>
      <c r="G26" s="13"/>
      <c r="H26" s="13"/>
      <c r="I26" s="13"/>
      <c r="J26" s="13"/>
      <c r="K26" s="13"/>
      <c r="L26" s="12" t="n">
        <f aca="false">IF(B26="","",SUM(E$6:E26))</f>
        <v>112</v>
      </c>
      <c r="M26" s="14"/>
    </row>
    <row r="27" customFormat="false" ht="15" hidden="false" customHeight="false" outlineLevel="0" collapsed="false">
      <c r="A27" s="9" t="str">
        <f aca="false">IF(B27="","",Delavec)</f>
        <v>Maja Novak (primer)</v>
      </c>
      <c r="B27" s="10" t="n">
        <f aca="false">IF(22&lt;=DAY(EOMONTH(MesecRef,0)),DATE(YEAR(MesecRef),MONTH(MesecRef),22),"")</f>
        <v>46317</v>
      </c>
      <c r="C27" s="11" t="n">
        <v>0.333333333333333</v>
      </c>
      <c r="D27" s="11" t="n">
        <v>0.666666666666667</v>
      </c>
      <c r="E27" s="12" t="n">
        <f aca="false">IF(OR(C27="",D27=""),"",ROUND(MOD(D27-C27,1)*24,2))</f>
        <v>8</v>
      </c>
      <c r="F27" s="13"/>
      <c r="G27" s="13"/>
      <c r="H27" s="13"/>
      <c r="I27" s="13"/>
      <c r="J27" s="13"/>
      <c r="K27" s="13"/>
      <c r="L27" s="12" t="n">
        <f aca="false">IF(B27="","",SUM(E$6:E27))</f>
        <v>120</v>
      </c>
      <c r="M27" s="14"/>
    </row>
    <row r="28" customFormat="false" ht="15" hidden="false" customHeight="false" outlineLevel="0" collapsed="false">
      <c r="A28" s="9" t="str">
        <f aca="false">IF(B28="","",Delavec)</f>
        <v>Maja Novak (primer)</v>
      </c>
      <c r="B28" s="10" t="n">
        <f aca="false">IF(23&lt;=DAY(EOMONTH(MesecRef,0)),DATE(YEAR(MesecRef),MONTH(MesecRef),23),"")</f>
        <v>46318</v>
      </c>
      <c r="C28" s="11"/>
      <c r="D28" s="11"/>
      <c r="E28" s="12" t="str">
        <f aca="false">IF(OR(C28="",D28=""),"",ROUND(MOD(D28-C28,1)*24,2))</f>
        <v/>
      </c>
      <c r="F28" s="13"/>
      <c r="G28" s="13"/>
      <c r="H28" s="13"/>
      <c r="I28" s="13"/>
      <c r="J28" s="13"/>
      <c r="K28" s="13" t="n">
        <v>8</v>
      </c>
      <c r="L28" s="12" t="n">
        <f aca="false">IF(B28="","",SUM(E$6:E28))</f>
        <v>120</v>
      </c>
      <c r="M28" s="14" t="s">
        <v>29</v>
      </c>
    </row>
    <row r="29" customFormat="false" ht="15" hidden="false" customHeight="false" outlineLevel="0" collapsed="false">
      <c r="A29" s="9" t="str">
        <f aca="false">IF(B29="","",Delavec)</f>
        <v>Maja Novak (primer)</v>
      </c>
      <c r="B29" s="10" t="n">
        <f aca="false">IF(24&lt;=DAY(EOMONTH(MesecRef,0)),DATE(YEAR(MesecRef),MONTH(MesecRef),24),"")</f>
        <v>46319</v>
      </c>
      <c r="C29" s="11"/>
      <c r="D29" s="11"/>
      <c r="E29" s="12" t="str">
        <f aca="false">IF(OR(C29="",D29=""),"",ROUND(MOD(D29-C29,1)*24,2))</f>
        <v/>
      </c>
      <c r="F29" s="13"/>
      <c r="G29" s="13"/>
      <c r="H29" s="13"/>
      <c r="I29" s="13"/>
      <c r="J29" s="13"/>
      <c r="K29" s="13"/>
      <c r="L29" s="12" t="n">
        <f aca="false">IF(B29="","",SUM(E$6:E29))</f>
        <v>120</v>
      </c>
      <c r="M29" s="14"/>
    </row>
    <row r="30" customFormat="false" ht="15" hidden="false" customHeight="false" outlineLevel="0" collapsed="false">
      <c r="A30" s="9" t="str">
        <f aca="false">IF(B30="","",Delavec)</f>
        <v>Maja Novak (primer)</v>
      </c>
      <c r="B30" s="10" t="n">
        <f aca="false">IF(25&lt;=DAY(EOMONTH(MesecRef,0)),DATE(YEAR(MesecRef),MONTH(MesecRef),25),"")</f>
        <v>46320</v>
      </c>
      <c r="C30" s="11"/>
      <c r="D30" s="11"/>
      <c r="E30" s="12" t="str">
        <f aca="false">IF(OR(C30="",D30=""),"",ROUND(MOD(D30-C30,1)*24,2))</f>
        <v/>
      </c>
      <c r="F30" s="13"/>
      <c r="G30" s="13"/>
      <c r="H30" s="13"/>
      <c r="I30" s="13"/>
      <c r="J30" s="13"/>
      <c r="K30" s="13"/>
      <c r="L30" s="12" t="n">
        <f aca="false">IF(B30="","",SUM(E$6:E30))</f>
        <v>120</v>
      </c>
      <c r="M30" s="14"/>
    </row>
    <row r="31" customFormat="false" ht="15" hidden="false" customHeight="false" outlineLevel="0" collapsed="false">
      <c r="A31" s="9" t="str">
        <f aca="false">IF(B31="","",Delavec)</f>
        <v>Maja Novak (primer)</v>
      </c>
      <c r="B31" s="10" t="n">
        <f aca="false">IF(26&lt;=DAY(EOMONTH(MesecRef,0)),DATE(YEAR(MesecRef),MONTH(MesecRef),26),"")</f>
        <v>46321</v>
      </c>
      <c r="C31" s="11" t="n">
        <v>0.333333333333333</v>
      </c>
      <c r="D31" s="11" t="n">
        <v>0.666666666666667</v>
      </c>
      <c r="E31" s="12" t="n">
        <f aca="false">IF(OR(C31="",D31=""),"",ROUND(MOD(D31-C31,1)*24,2))</f>
        <v>8</v>
      </c>
      <c r="F31" s="13"/>
      <c r="G31" s="13"/>
      <c r="H31" s="13"/>
      <c r="I31" s="13"/>
      <c r="J31" s="13"/>
      <c r="K31" s="13"/>
      <c r="L31" s="12" t="n">
        <f aca="false">IF(B31="","",SUM(E$6:E31))</f>
        <v>128</v>
      </c>
      <c r="M31" s="14"/>
    </row>
    <row r="32" customFormat="false" ht="15" hidden="false" customHeight="false" outlineLevel="0" collapsed="false">
      <c r="A32" s="9" t="str">
        <f aca="false">IF(B32="","",Delavec)</f>
        <v>Maja Novak (primer)</v>
      </c>
      <c r="B32" s="10" t="n">
        <f aca="false">IF(27&lt;=DAY(EOMONTH(MesecRef,0)),DATE(YEAR(MesecRef),MONTH(MesecRef),27),"")</f>
        <v>46322</v>
      </c>
      <c r="C32" s="11" t="n">
        <v>0.333333333333333</v>
      </c>
      <c r="D32" s="11" t="n">
        <v>0.666666666666667</v>
      </c>
      <c r="E32" s="12" t="n">
        <f aca="false">IF(OR(C32="",D32=""),"",ROUND(MOD(D32-C32,1)*24,2))</f>
        <v>8</v>
      </c>
      <c r="F32" s="13"/>
      <c r="G32" s="13"/>
      <c r="H32" s="13"/>
      <c r="I32" s="13"/>
      <c r="J32" s="13"/>
      <c r="K32" s="13"/>
      <c r="L32" s="12" t="n">
        <f aca="false">IF(B32="","",SUM(E$6:E32))</f>
        <v>136</v>
      </c>
      <c r="M32" s="14" t="s">
        <v>30</v>
      </c>
    </row>
    <row r="33" customFormat="false" ht="15" hidden="false" customHeight="false" outlineLevel="0" collapsed="false">
      <c r="A33" s="9" t="str">
        <f aca="false">IF(B33="","",Delavec)</f>
        <v>Maja Novak (primer)</v>
      </c>
      <c r="B33" s="10" t="n">
        <f aca="false">IF(28&lt;=DAY(EOMONTH(MesecRef,0)),DATE(YEAR(MesecRef),MONTH(MesecRef),28),"")</f>
        <v>46323</v>
      </c>
      <c r="C33" s="11" t="n">
        <v>0.333333333333333</v>
      </c>
      <c r="D33" s="11" t="n">
        <v>0.666666666666667</v>
      </c>
      <c r="E33" s="12" t="n">
        <f aca="false">IF(OR(C33="",D33=""),"",ROUND(MOD(D33-C33,1)*24,2))</f>
        <v>8</v>
      </c>
      <c r="F33" s="13"/>
      <c r="G33" s="13"/>
      <c r="H33" s="13"/>
      <c r="I33" s="13"/>
      <c r="J33" s="13"/>
      <c r="K33" s="13"/>
      <c r="L33" s="12" t="n">
        <f aca="false">IF(B33="","",SUM(E$6:E33))</f>
        <v>144</v>
      </c>
      <c r="M33" s="14"/>
    </row>
    <row r="34" customFormat="false" ht="15" hidden="false" customHeight="false" outlineLevel="0" collapsed="false">
      <c r="A34" s="9" t="str">
        <f aca="false">IF(B34="","",Delavec)</f>
        <v>Maja Novak (primer)</v>
      </c>
      <c r="B34" s="10" t="n">
        <f aca="false">IF(29&lt;=DAY(EOMONTH(MesecRef,0)),DATE(YEAR(MesecRef),MONTH(MesecRef),29),"")</f>
        <v>46324</v>
      </c>
      <c r="C34" s="11" t="n">
        <v>0.333333333333333</v>
      </c>
      <c r="D34" s="11" t="n">
        <v>0.666666666666667</v>
      </c>
      <c r="E34" s="12" t="n">
        <f aca="false">IF(OR(C34="",D34=""),"",ROUND(MOD(D34-C34,1)*24,2))</f>
        <v>8</v>
      </c>
      <c r="F34" s="13"/>
      <c r="G34" s="13"/>
      <c r="H34" s="13"/>
      <c r="I34" s="13"/>
      <c r="J34" s="13"/>
      <c r="K34" s="13"/>
      <c r="L34" s="12" t="n">
        <f aca="false">IF(B34="","",SUM(E$6:E34))</f>
        <v>152</v>
      </c>
      <c r="M34" s="14"/>
    </row>
    <row r="35" customFormat="false" ht="15" hidden="false" customHeight="false" outlineLevel="0" collapsed="false">
      <c r="A35" s="9" t="str">
        <f aca="false">IF(B35="","",Delavec)</f>
        <v>Maja Novak (primer)</v>
      </c>
      <c r="B35" s="10" t="n">
        <f aca="false">IF(30&lt;=DAY(EOMONTH(MesecRef,0)),DATE(YEAR(MesecRef),MONTH(MesecRef),30),"")</f>
        <v>46325</v>
      </c>
      <c r="C35" s="11" t="n">
        <v>0.333333333333333</v>
      </c>
      <c r="D35" s="11" t="n">
        <v>0.666666666666667</v>
      </c>
      <c r="E35" s="12" t="n">
        <f aca="false">IF(OR(C35="",D35=""),"",ROUND(MOD(D35-C35,1)*24,2))</f>
        <v>8</v>
      </c>
      <c r="F35" s="13"/>
      <c r="G35" s="13"/>
      <c r="H35" s="13"/>
      <c r="I35" s="13"/>
      <c r="J35" s="13"/>
      <c r="K35" s="13"/>
      <c r="L35" s="12" t="n">
        <f aca="false">IF(B35="","",SUM(E$6:E35))</f>
        <v>160</v>
      </c>
      <c r="M35" s="14"/>
    </row>
    <row r="36" customFormat="false" ht="15" hidden="false" customHeight="false" outlineLevel="0" collapsed="false">
      <c r="A36" s="9" t="str">
        <f aca="false">IF(B36="","",Delavec)</f>
        <v>Maja Novak (primer)</v>
      </c>
      <c r="B36" s="10" t="n">
        <f aca="false">IF(31&lt;=DAY(EOMONTH(MesecRef,0)),DATE(YEAR(MesecRef),MONTH(MesecRef),31),"")</f>
        <v>46326</v>
      </c>
      <c r="C36" s="11"/>
      <c r="D36" s="11"/>
      <c r="E36" s="12" t="str">
        <f aca="false">IF(OR(C36="",D36=""),"",ROUND(MOD(D36-C36,1)*24,2))</f>
        <v/>
      </c>
      <c r="F36" s="13"/>
      <c r="G36" s="13"/>
      <c r="H36" s="13"/>
      <c r="I36" s="13"/>
      <c r="J36" s="13"/>
      <c r="K36" s="13"/>
      <c r="L36" s="12" t="n">
        <f aca="false">IF(B36="","",SUM(E$6:E36))</f>
        <v>160</v>
      </c>
      <c r="M36" s="14"/>
    </row>
    <row r="37" customFormat="false" ht="15" hidden="false" customHeight="false" outlineLevel="0" collapsed="false">
      <c r="A37" s="15" t="s">
        <v>31</v>
      </c>
      <c r="B37" s="15"/>
      <c r="C37" s="15"/>
      <c r="D37" s="15"/>
      <c r="E37" s="16" t="n">
        <f aca="false">SUM(E6:E36)</f>
        <v>160</v>
      </c>
      <c r="F37" s="16" t="n">
        <f aca="false">SUM(F6:F36)</f>
        <v>14</v>
      </c>
      <c r="G37" s="16" t="n">
        <f aca="false">SUM(G6:G36)</f>
        <v>2</v>
      </c>
      <c r="H37" s="16" t="n">
        <f aca="false">SUM(H6:H36)</f>
        <v>2</v>
      </c>
      <c r="I37" s="16" t="n">
        <f aca="false">SUM(I6:I36)</f>
        <v>16</v>
      </c>
      <c r="J37" s="16" t="n">
        <f aca="false">SUM(J6:J36)</f>
        <v>0</v>
      </c>
      <c r="K37" s="16" t="n">
        <f aca="false">SUM(K6:K36)</f>
        <v>8</v>
      </c>
      <c r="L37" s="16" t="n">
        <f aca="false">MAX(L6:L36)</f>
        <v>160</v>
      </c>
      <c r="M37" s="16"/>
    </row>
    <row r="39" customFormat="false" ht="15" hidden="false" customHeight="false" outlineLevel="0" collapsed="false">
      <c r="A39" s="2" t="s">
        <v>32</v>
      </c>
    </row>
  </sheetData>
  <sheetProtection sheet="true"/>
  <mergeCells count="2">
    <mergeCell ref="B2:C2"/>
    <mergeCell ref="H2:I2"/>
  </mergeCells>
  <conditionalFormatting sqref="A6:M36">
    <cfRule type="expression" priority="2" aboveAverage="0" equalAverage="0" bottom="0" percent="0" rank="0" text="" dxfId="0">
      <formula>AND($B6&lt;&gt;"",WEEKDAY($B6,2)&gt;5)</formula>
    </cfRule>
  </conditionalFormatting>
  <dataValidations count="2">
    <dataValidation allowBlank="true" errorStyle="stop" operator="between" showDropDown="false" showErrorMessage="false" showInputMessage="false" sqref="M6:M36" type="list">
      <formula1>Oznake</formula1>
      <formula2>0</formula2>
    </dataValidation>
    <dataValidation allowBlank="true" error="Vpišite število ur med 0 in 24 (npr. 8 ali 7,5)." errorStyle="stop" errorTitle="Neveljavna vrednost" operator="between" showDropDown="false" showErrorMessage="true" showInputMessage="false" sqref="F6:K36" type="decimal">
      <formula1>0</formula1>
      <formula2>24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24"/>
    <col collapsed="false" customWidth="true" hidden="false" outlineLevel="0" max="6" min="6" style="0" width="10"/>
  </cols>
  <sheetData>
    <row r="1" customFormat="false" ht="17.35" hidden="false" customHeight="false" outlineLevel="0" collapsed="false">
      <c r="A1" s="1" t="s">
        <v>33</v>
      </c>
      <c r="D1" s="2" t="s">
        <v>1</v>
      </c>
    </row>
    <row r="3" customFormat="false" ht="15" hidden="false" customHeight="false" outlineLevel="0" collapsed="false">
      <c r="A3" s="17" t="s">
        <v>2</v>
      </c>
      <c r="B3" s="0" t="str">
        <f aca="false">Delavec</f>
        <v>Maja Novak (primer)</v>
      </c>
    </row>
    <row r="4" customFormat="false" ht="15" hidden="false" customHeight="false" outlineLevel="0" collapsed="false">
      <c r="A4" s="17" t="s">
        <v>4</v>
      </c>
      <c r="B4" s="18" t="n">
        <f aca="false">MesecRef</f>
        <v>46296</v>
      </c>
    </row>
    <row r="6" customFormat="false" ht="30" hidden="false" customHeight="true" outlineLevel="0" collapsed="false">
      <c r="A6" s="7" t="s">
        <v>34</v>
      </c>
      <c r="B6" s="7" t="s">
        <v>35</v>
      </c>
      <c r="C6" s="7" t="s">
        <v>36</v>
      </c>
      <c r="E6" s="7" t="s">
        <v>37</v>
      </c>
      <c r="F6" s="7" t="s">
        <v>38</v>
      </c>
    </row>
    <row r="7" customFormat="false" ht="15" hidden="false" customHeight="false" outlineLevel="0" collapsed="false">
      <c r="A7" s="19" t="s">
        <v>13</v>
      </c>
      <c r="B7" s="20" t="n">
        <f aca="false">SUM(Evidenca!E6:E36)</f>
        <v>160</v>
      </c>
      <c r="C7" s="21" t="s">
        <v>39</v>
      </c>
      <c r="E7" s="22" t="str">
        <f aca="false">Navodila!B22</f>
        <v>Letni dopust</v>
      </c>
      <c r="F7" s="20" t="n">
        <f aca="false">SUMIFS(Evidenca!F6:F36,Evidenca!M6:M36,E7)+SUMIFS(Evidenca!I6:I36,Evidenca!M6:M36,E7)+SUMIFS(Evidenca!J6:J36,Evidenca!M6:M36,E7)+SUMIFS(Evidenca!K6:K36,Evidenca!M6:M36,E7)</f>
        <v>16</v>
      </c>
    </row>
    <row r="8" customFormat="false" ht="15" hidden="false" customHeight="false" outlineLevel="0" collapsed="false">
      <c r="A8" s="19" t="s">
        <v>14</v>
      </c>
      <c r="B8" s="20" t="n">
        <f aca="false">SUM(Evidenca!F6:F36)</f>
        <v>14</v>
      </c>
      <c r="C8" s="21" t="s">
        <v>40</v>
      </c>
      <c r="E8" s="22" t="str">
        <f aca="false">Navodila!B23</f>
        <v>Praznik</v>
      </c>
      <c r="F8" s="20" t="n">
        <f aca="false">SUMIFS(Evidenca!F6:F36,Evidenca!M6:M36,E8)+SUMIFS(Evidenca!I6:I36,Evidenca!M6:M36,E8)+SUMIFS(Evidenca!J6:J36,Evidenca!M6:M36,E8)+SUMIFS(Evidenca!K6:K36,Evidenca!M6:M36,E8)</f>
        <v>0</v>
      </c>
    </row>
    <row r="9" customFormat="false" ht="15" hidden="false" customHeight="false" outlineLevel="0" collapsed="false">
      <c r="A9" s="19" t="s">
        <v>15</v>
      </c>
      <c r="B9" s="20" t="n">
        <f aca="false">SUM(Evidenca!G6:G36)</f>
        <v>2</v>
      </c>
      <c r="C9" s="21" t="s">
        <v>41</v>
      </c>
      <c r="E9" s="22" t="str">
        <f aca="false">Navodila!B24</f>
        <v>Bolniška odsotnost</v>
      </c>
      <c r="F9" s="20" t="n">
        <f aca="false">SUMIFS(Evidenca!F6:F36,Evidenca!M6:M36,E9)+SUMIFS(Evidenca!I6:I36,Evidenca!M6:M36,E9)+SUMIFS(Evidenca!J6:J36,Evidenca!M6:M36,E9)+SUMIFS(Evidenca!K6:K36,Evidenca!M6:M36,E9)</f>
        <v>0</v>
      </c>
    </row>
    <row r="10" customFormat="false" ht="15" hidden="false" customHeight="false" outlineLevel="0" collapsed="false">
      <c r="A10" s="19" t="s">
        <v>16</v>
      </c>
      <c r="B10" s="20" t="n">
        <f aca="false">SUM(Evidenca!H6:H36)</f>
        <v>2</v>
      </c>
      <c r="C10" s="21" t="s">
        <v>42</v>
      </c>
      <c r="E10" s="22" t="str">
        <f aca="false">Navodila!B25</f>
        <v>Izobraževanje</v>
      </c>
      <c r="F10" s="20" t="n">
        <f aca="false">SUMIFS(Evidenca!F6:F36,Evidenca!M6:M36,E10)+SUMIFS(Evidenca!I6:I36,Evidenca!M6:M36,E10)+SUMIFS(Evidenca!J6:J36,Evidenca!M6:M36,E10)+SUMIFS(Evidenca!K6:K36,Evidenca!M6:M36,E10)</f>
        <v>0</v>
      </c>
    </row>
    <row r="11" customFormat="false" ht="15" hidden="false" customHeight="false" outlineLevel="0" collapsed="false">
      <c r="A11" s="19" t="s">
        <v>17</v>
      </c>
      <c r="B11" s="20" t="n">
        <f aca="false">SUM(Evidenca!I6:I36)</f>
        <v>16</v>
      </c>
      <c r="C11" s="21" t="s">
        <v>43</v>
      </c>
      <c r="E11" s="22" t="str">
        <f aca="false">Navodila!B26</f>
        <v>Neplačana odsotnost</v>
      </c>
      <c r="F11" s="20" t="n">
        <f aca="false">SUMIFS(Evidenca!F6:F36,Evidenca!M6:M36,E11)+SUMIFS(Evidenca!I6:I36,Evidenca!M6:M36,E11)+SUMIFS(Evidenca!J6:J36,Evidenca!M6:M36,E11)+SUMIFS(Evidenca!K6:K36,Evidenca!M6:M36,E11)</f>
        <v>8</v>
      </c>
    </row>
    <row r="12" customFormat="false" ht="15" hidden="false" customHeight="false" outlineLevel="0" collapsed="false">
      <c r="A12" s="19" t="s">
        <v>18</v>
      </c>
      <c r="B12" s="20" t="n">
        <f aca="false">SUM(Evidenca!J6:J36)</f>
        <v>0</v>
      </c>
      <c r="C12" s="21" t="s">
        <v>44</v>
      </c>
      <c r="E12" s="22" t="str">
        <f aca="false">Navodila!B27</f>
        <v>Popoldanska izmena</v>
      </c>
      <c r="F12" s="20" t="n">
        <f aca="false">SUMIFS(Evidenca!F6:F36,Evidenca!M6:M36,E12)+SUMIFS(Evidenca!I6:I36,Evidenca!M6:M36,E12)+SUMIFS(Evidenca!J6:J36,Evidenca!M6:M36,E12)+SUMIFS(Evidenca!K6:K36,Evidenca!M6:M36,E12)</f>
        <v>8</v>
      </c>
    </row>
    <row r="13" customFormat="false" ht="15" hidden="false" customHeight="false" outlineLevel="0" collapsed="false">
      <c r="A13" s="19" t="s">
        <v>19</v>
      </c>
      <c r="B13" s="20" t="n">
        <f aca="false">SUM(Evidenca!K6:K36)</f>
        <v>8</v>
      </c>
      <c r="C13" s="21" t="s">
        <v>45</v>
      </c>
      <c r="E13" s="22" t="str">
        <f aca="false">Navodila!B28</f>
        <v>Nedeljsko delo</v>
      </c>
      <c r="F13" s="20" t="n">
        <f aca="false">SUMIFS(Evidenca!F6:F36,Evidenca!M6:M36,E13)+SUMIFS(Evidenca!I6:I36,Evidenca!M6:M36,E13)+SUMIFS(Evidenca!J6:J36,Evidenca!M6:M36,E13)+SUMIFS(Evidenca!K6:K36,Evidenca!M6:M36,E13)</f>
        <v>6</v>
      </c>
    </row>
    <row r="14" customFormat="false" ht="15" hidden="false" customHeight="false" outlineLevel="0" collapsed="false">
      <c r="A14" s="19" t="s">
        <v>46</v>
      </c>
      <c r="B14" s="20" t="n">
        <f aca="false">MAX(Evidenca!L6:L36)</f>
        <v>160</v>
      </c>
      <c r="C14" s="21" t="s">
        <v>47</v>
      </c>
      <c r="E14" s="22" t="str">
        <f aca="false">Navodila!B29</f>
        <v>Nočno delo</v>
      </c>
      <c r="F14" s="20" t="n">
        <f aca="false">SUMIFS(Evidenca!F6:F36,Evidenca!M6:M36,E14)+SUMIFS(Evidenca!I6:I36,Evidenca!M6:M36,E14)+SUMIFS(Evidenca!J6:J36,Evidenca!M6:M36,E14)+SUMIFS(Evidenca!K6:K36,Evidenca!M6:M36,E14)</f>
        <v>0</v>
      </c>
    </row>
    <row r="15" customFormat="false" ht="15" hidden="false" customHeight="false" outlineLevel="0" collapsed="false">
      <c r="A15" s="19" t="s">
        <v>48</v>
      </c>
      <c r="B15" s="23" t="n">
        <f aca="false">COUNT(Evidenca!E6:E36)</f>
        <v>20</v>
      </c>
      <c r="C15" s="21" t="s">
        <v>49</v>
      </c>
      <c r="E15" s="22" t="str">
        <f aca="false">Navodila!B30</f>
        <v>Praznično delo</v>
      </c>
      <c r="F15" s="20" t="n">
        <f aca="false">SUMIFS(Evidenca!F6:F36,Evidenca!M6:M36,E15)+SUMIFS(Evidenca!I6:I36,Evidenca!M6:M36,E15)+SUMIFS(Evidenca!J6:J36,Evidenca!M6:M36,E15)+SUMIFS(Evidenca!K6:K36,Evidenca!M6:M36,E15)</f>
        <v>0</v>
      </c>
    </row>
    <row r="16" customFormat="false" ht="15" hidden="false" customHeight="false" outlineLevel="0" collapsed="false">
      <c r="A16" s="24" t="s">
        <v>50</v>
      </c>
      <c r="B16" s="16" t="str">
        <f aca="false">IF(ROUND(B14-B7,2)=0,"USKLAJENO","PREVERITE")</f>
        <v>USKLAJENO</v>
      </c>
      <c r="C16" s="25"/>
      <c r="E16" s="22" t="str">
        <f aca="false">Navodila!B31</f>
        <v>Deljeni delovni čas</v>
      </c>
      <c r="F16" s="20" t="n">
        <f aca="false">SUMIFS(Evidenca!F6:F36,Evidenca!M6:M36,E16)+SUMIFS(Evidenca!I6:I36,Evidenca!M6:M36,E16)+SUMIFS(Evidenca!J6:J36,Evidenca!M6:M36,E16)+SUMIFS(Evidenca!K6:K36,Evidenca!M6:M36,E16)</f>
        <v>0</v>
      </c>
    </row>
    <row r="17" customFormat="false" ht="15" hidden="false" customHeight="false" outlineLevel="0" collapsed="false">
      <c r="E17" s="22" t="str">
        <f aca="false">Navodila!B32</f>
        <v>Drugo</v>
      </c>
      <c r="F17" s="20" t="n">
        <f aca="false">SUMIFS(Evidenca!F6:F36,Evidenca!M6:M36,E17)+SUMIFS(Evidenca!I6:I36,Evidenca!M6:M36,E17)+SUMIFS(Evidenca!J6:J36,Evidenca!M6:M36,E17)+SUMIFS(Evidenca!K6:K36,Evidenca!M6:M36,E17)</f>
        <v>0</v>
      </c>
    </row>
    <row r="18" customFormat="false" ht="15" hidden="false" customHeight="false" outlineLevel="0" collapsed="false">
      <c r="A18" s="17" t="s">
        <v>51</v>
      </c>
      <c r="E18" s="2" t="s">
        <v>52</v>
      </c>
    </row>
    <row r="19" customFormat="false" ht="15" hidden="false" customHeight="false" outlineLevel="0" collapsed="false">
      <c r="A19" s="19" t="s">
        <v>53</v>
      </c>
      <c r="B19" s="26" t="n">
        <v>1.3</v>
      </c>
    </row>
    <row r="20" customFormat="false" ht="15" hidden="false" customHeight="false" outlineLevel="0" collapsed="false">
      <c r="A20" s="19" t="s">
        <v>54</v>
      </c>
      <c r="B20" s="26" t="n">
        <v>2</v>
      </c>
    </row>
    <row r="21" customFormat="false" ht="15" hidden="false" customHeight="false" outlineLevel="0" collapsed="false">
      <c r="A21" s="19" t="s">
        <v>55</v>
      </c>
      <c r="B21" s="20" t="n">
        <f aca="false">SUMIFS(Evidenca!F6:F36,Evidenca!M6:M36,"Popoldanska izmena")</f>
        <v>8</v>
      </c>
    </row>
    <row r="22" customFormat="false" ht="15" hidden="false" customHeight="false" outlineLevel="0" collapsed="false">
      <c r="A22" s="19" t="s">
        <v>56</v>
      </c>
      <c r="B22" s="20" t="n">
        <f aca="false">SUMIFS(Evidenca!F6:F36,Evidenca!M6:M36,"Nedeljsko delo")</f>
        <v>6</v>
      </c>
    </row>
    <row r="23" customFormat="false" ht="15" hidden="false" customHeight="false" outlineLevel="0" collapsed="false">
      <c r="A23" s="27" t="s">
        <v>57</v>
      </c>
      <c r="B23" s="28" t="n">
        <f aca="false">ROUND(B21*B19+B22*B20,2)</f>
        <v>22.4</v>
      </c>
    </row>
    <row r="24" customFormat="false" ht="15" hidden="false" customHeight="false" outlineLevel="0" collapsed="false">
      <c r="A24" s="2" t="s">
        <v>58</v>
      </c>
    </row>
    <row r="26" customFormat="false" ht="15" hidden="false" customHeight="false" outlineLevel="0" collapsed="false">
      <c r="A26" s="17" t="s">
        <v>59</v>
      </c>
    </row>
    <row r="27" customFormat="false" ht="15" hidden="false" customHeight="false" outlineLevel="0" collapsed="false">
      <c r="A27" s="19" t="s">
        <v>60</v>
      </c>
      <c r="B27" s="29" t="n">
        <v>46344</v>
      </c>
    </row>
    <row r="28" customFormat="false" ht="15" hidden="false" customHeight="false" outlineLevel="0" collapsed="false">
      <c r="A28" s="19" t="s">
        <v>61</v>
      </c>
      <c r="B28" s="29" t="n">
        <v>46342</v>
      </c>
    </row>
    <row r="29" customFormat="false" ht="15" hidden="false" customHeight="false" outlineLevel="0" collapsed="false">
      <c r="A29" s="19" t="s">
        <v>62</v>
      </c>
      <c r="B29" s="30" t="s">
        <v>63</v>
      </c>
    </row>
    <row r="30" customFormat="false" ht="15" hidden="false" customHeight="false" outlineLevel="0" collapsed="false">
      <c r="A30" s="27" t="s">
        <v>64</v>
      </c>
      <c r="B30" s="31" t="str">
        <f aca="false">IF(OR(B27="",B28=""),"",IF(B28&lt;=B27,"DA","PREVERITE"))</f>
        <v>DA</v>
      </c>
    </row>
    <row r="31" customFormat="false" ht="15" hidden="false" customHeight="false" outlineLevel="0" collapsed="false">
      <c r="A31" s="2" t="s">
        <v>65</v>
      </c>
    </row>
  </sheetData>
  <sheetProtection sheet="true"/>
  <dataValidations count="1">
    <dataValidation allowBlank="true" errorStyle="stop" operator="between" showDropDown="false" showErrorMessage="false" showInputMessage="false" sqref="B29" type="list">
      <formula1>"Pisno,Elektronska pošta,Neposreden elektronski dostop (19.c člen)"</formula1>
      <formula2>0</formula2>
    </dataValidation>
  </dataValidations>
  <printOptions headings="tru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4" min="3" style="0" width="15"/>
    <col collapsed="false" customWidth="true" hidden="false" outlineLevel="0" max="5" min="5" style="0" width="46"/>
    <col collapsed="false" customWidth="true" hidden="false" outlineLevel="0" max="6" min="6" style="0" width="19"/>
    <col collapsed="false" customWidth="true" hidden="false" outlineLevel="0" max="7" min="7" style="0" width="28"/>
  </cols>
  <sheetData>
    <row r="1" customFormat="false" ht="17.35" hidden="false" customHeight="false" outlineLevel="0" collapsed="false">
      <c r="A1" s="1" t="s">
        <v>66</v>
      </c>
    </row>
    <row r="2" customFormat="false" ht="15" hidden="false" customHeight="false" outlineLevel="0" collapsed="false">
      <c r="A2" s="2" t="s">
        <v>67</v>
      </c>
    </row>
    <row r="4" customFormat="false" ht="21.75" hidden="false" customHeight="true" outlineLevel="0" collapsed="false">
      <c r="A4" s="7" t="s">
        <v>68</v>
      </c>
      <c r="B4" s="7" t="s">
        <v>69</v>
      </c>
      <c r="C4" s="7" t="s">
        <v>70</v>
      </c>
      <c r="D4" s="7" t="s">
        <v>71</v>
      </c>
      <c r="E4" s="7" t="s">
        <v>72</v>
      </c>
      <c r="F4" s="7" t="s">
        <v>73</v>
      </c>
      <c r="G4" s="7" t="s">
        <v>74</v>
      </c>
    </row>
    <row r="5" customFormat="false" ht="23.85" hidden="false" customHeight="false" outlineLevel="0" collapsed="false">
      <c r="A5" s="32" t="n">
        <v>46308</v>
      </c>
      <c r="B5" s="33" t="s">
        <v>12</v>
      </c>
      <c r="C5" s="34" t="s">
        <v>75</v>
      </c>
      <c r="D5" s="34" t="s">
        <v>76</v>
      </c>
      <c r="E5" s="33" t="s">
        <v>77</v>
      </c>
      <c r="F5" s="35" t="n">
        <v>46309.3833333333</v>
      </c>
      <c r="G5" s="33" t="s">
        <v>78</v>
      </c>
    </row>
    <row r="6" customFormat="false" ht="23.85" hidden="false" customHeight="false" outlineLevel="0" collapsed="false">
      <c r="A6" s="32" t="n">
        <v>46322</v>
      </c>
      <c r="B6" s="33" t="s">
        <v>11</v>
      </c>
      <c r="C6" s="34" t="s">
        <v>79</v>
      </c>
      <c r="D6" s="34" t="s">
        <v>80</v>
      </c>
      <c r="E6" s="33" t="s">
        <v>81</v>
      </c>
      <c r="F6" s="35" t="n">
        <v>46322.6527777778</v>
      </c>
      <c r="G6" s="33" t="s">
        <v>78</v>
      </c>
    </row>
    <row r="7" customFormat="false" ht="15" hidden="false" customHeight="false" outlineLevel="0" collapsed="false">
      <c r="A7" s="32"/>
      <c r="B7" s="33"/>
      <c r="C7" s="34"/>
      <c r="D7" s="34"/>
      <c r="E7" s="33"/>
      <c r="F7" s="35"/>
      <c r="G7" s="33"/>
    </row>
    <row r="8" customFormat="false" ht="15" hidden="false" customHeight="false" outlineLevel="0" collapsed="false">
      <c r="A8" s="32"/>
      <c r="B8" s="33"/>
      <c r="C8" s="34"/>
      <c r="D8" s="34"/>
      <c r="E8" s="33"/>
      <c r="F8" s="35"/>
      <c r="G8" s="33"/>
    </row>
    <row r="9" customFormat="false" ht="15" hidden="false" customHeight="false" outlineLevel="0" collapsed="false">
      <c r="A9" s="32"/>
      <c r="B9" s="33"/>
      <c r="C9" s="34"/>
      <c r="D9" s="34"/>
      <c r="E9" s="33"/>
      <c r="F9" s="35"/>
      <c r="G9" s="33"/>
    </row>
    <row r="10" customFormat="false" ht="15" hidden="false" customHeight="false" outlineLevel="0" collapsed="false">
      <c r="A10" s="32"/>
      <c r="B10" s="33"/>
      <c r="C10" s="34"/>
      <c r="D10" s="34"/>
      <c r="E10" s="33"/>
      <c r="F10" s="35"/>
      <c r="G10" s="33"/>
    </row>
    <row r="11" customFormat="false" ht="15" hidden="false" customHeight="false" outlineLevel="0" collapsed="false">
      <c r="A11" s="32"/>
      <c r="B11" s="33"/>
      <c r="C11" s="34"/>
      <c r="D11" s="34"/>
      <c r="E11" s="33"/>
      <c r="F11" s="35"/>
      <c r="G11" s="33"/>
    </row>
    <row r="12" customFormat="false" ht="15" hidden="false" customHeight="false" outlineLevel="0" collapsed="false">
      <c r="A12" s="32"/>
      <c r="B12" s="33"/>
      <c r="C12" s="34"/>
      <c r="D12" s="34"/>
      <c r="E12" s="33"/>
      <c r="F12" s="35"/>
      <c r="G12" s="33"/>
    </row>
    <row r="13" customFormat="false" ht="15" hidden="false" customHeight="false" outlineLevel="0" collapsed="false">
      <c r="A13" s="32"/>
      <c r="B13" s="33"/>
      <c r="C13" s="34"/>
      <c r="D13" s="34"/>
      <c r="E13" s="33"/>
      <c r="F13" s="35"/>
      <c r="G13" s="33"/>
    </row>
    <row r="14" customFormat="false" ht="15" hidden="false" customHeight="false" outlineLevel="0" collapsed="false">
      <c r="A14" s="32"/>
      <c r="B14" s="33"/>
      <c r="C14" s="34"/>
      <c r="D14" s="34"/>
      <c r="E14" s="33"/>
      <c r="F14" s="35"/>
      <c r="G14" s="33"/>
    </row>
    <row r="15" customFormat="false" ht="15" hidden="false" customHeight="false" outlineLevel="0" collapsed="false">
      <c r="A15" s="32"/>
      <c r="B15" s="33"/>
      <c r="C15" s="34"/>
      <c r="D15" s="34"/>
      <c r="E15" s="33"/>
      <c r="F15" s="35"/>
      <c r="G15" s="33"/>
    </row>
    <row r="16" customFormat="false" ht="15" hidden="false" customHeight="false" outlineLevel="0" collapsed="false">
      <c r="A16" s="32"/>
      <c r="B16" s="33"/>
      <c r="C16" s="34"/>
      <c r="D16" s="34"/>
      <c r="E16" s="33"/>
      <c r="F16" s="35"/>
      <c r="G16" s="33"/>
    </row>
    <row r="17" customFormat="false" ht="15" hidden="false" customHeight="false" outlineLevel="0" collapsed="false">
      <c r="A17" s="32"/>
      <c r="B17" s="33"/>
      <c r="C17" s="34"/>
      <c r="D17" s="34"/>
      <c r="E17" s="33"/>
      <c r="F17" s="35"/>
      <c r="G17" s="33"/>
    </row>
    <row r="18" customFormat="false" ht="15" hidden="false" customHeight="false" outlineLevel="0" collapsed="false">
      <c r="A18" s="32"/>
      <c r="B18" s="33"/>
      <c r="C18" s="34"/>
      <c r="D18" s="34"/>
      <c r="E18" s="33"/>
      <c r="F18" s="35"/>
      <c r="G18" s="33"/>
    </row>
    <row r="19" customFormat="false" ht="15" hidden="false" customHeight="false" outlineLevel="0" collapsed="false">
      <c r="A19" s="32"/>
      <c r="B19" s="33"/>
      <c r="C19" s="34"/>
      <c r="D19" s="34"/>
      <c r="E19" s="33"/>
      <c r="F19" s="35"/>
      <c r="G19" s="33"/>
    </row>
    <row r="20" customFormat="false" ht="15" hidden="false" customHeight="false" outlineLevel="0" collapsed="false">
      <c r="A20" s="32"/>
      <c r="B20" s="33"/>
      <c r="C20" s="34"/>
      <c r="D20" s="34"/>
      <c r="E20" s="33"/>
      <c r="F20" s="35"/>
      <c r="G20" s="33"/>
    </row>
    <row r="21" customFormat="false" ht="15" hidden="false" customHeight="false" outlineLevel="0" collapsed="false">
      <c r="A21" s="32"/>
      <c r="B21" s="33"/>
      <c r="C21" s="34"/>
      <c r="D21" s="34"/>
      <c r="E21" s="33"/>
      <c r="F21" s="35"/>
      <c r="G21" s="33"/>
    </row>
    <row r="22" customFormat="false" ht="15" hidden="false" customHeight="false" outlineLevel="0" collapsed="false">
      <c r="A22" s="32"/>
      <c r="B22" s="33"/>
      <c r="C22" s="34"/>
      <c r="D22" s="34"/>
      <c r="E22" s="33"/>
      <c r="F22" s="35"/>
      <c r="G22" s="33"/>
    </row>
    <row r="23" customFormat="false" ht="15" hidden="false" customHeight="false" outlineLevel="0" collapsed="false">
      <c r="A23" s="32"/>
      <c r="B23" s="33"/>
      <c r="C23" s="34"/>
      <c r="D23" s="34"/>
      <c r="E23" s="33"/>
      <c r="F23" s="35"/>
      <c r="G23" s="33"/>
    </row>
    <row r="24" customFormat="false" ht="15" hidden="false" customHeight="false" outlineLevel="0" collapsed="false">
      <c r="A24" s="32"/>
      <c r="B24" s="33"/>
      <c r="C24" s="34"/>
      <c r="D24" s="34"/>
      <c r="E24" s="33"/>
      <c r="F24" s="35"/>
      <c r="G24" s="33"/>
    </row>
    <row r="25" customFormat="false" ht="15" hidden="false" customHeight="false" outlineLevel="0" collapsed="false">
      <c r="A25" s="32"/>
      <c r="B25" s="33"/>
      <c r="C25" s="34"/>
      <c r="D25" s="34"/>
      <c r="E25" s="33"/>
      <c r="F25" s="35"/>
      <c r="G25" s="33"/>
    </row>
    <row r="26" customFormat="false" ht="15" hidden="false" customHeight="false" outlineLevel="0" collapsed="false">
      <c r="A26" s="32"/>
      <c r="B26" s="33"/>
      <c r="C26" s="34"/>
      <c r="D26" s="34"/>
      <c r="E26" s="33"/>
      <c r="F26" s="35"/>
      <c r="G26" s="33"/>
    </row>
    <row r="27" customFormat="false" ht="15" hidden="false" customHeight="false" outlineLevel="0" collapsed="false">
      <c r="A27" s="32"/>
      <c r="B27" s="33"/>
      <c r="C27" s="34"/>
      <c r="D27" s="34"/>
      <c r="E27" s="33"/>
      <c r="F27" s="35"/>
      <c r="G27" s="33"/>
    </row>
    <row r="28" customFormat="false" ht="15" hidden="false" customHeight="false" outlineLevel="0" collapsed="false">
      <c r="A28" s="32"/>
      <c r="B28" s="33"/>
      <c r="C28" s="34"/>
      <c r="D28" s="34"/>
      <c r="E28" s="33"/>
      <c r="F28" s="35"/>
      <c r="G28" s="33"/>
    </row>
    <row r="29" customFormat="false" ht="15" hidden="false" customHeight="false" outlineLevel="0" collapsed="false">
      <c r="A29" s="32"/>
      <c r="B29" s="33"/>
      <c r="C29" s="34"/>
      <c r="D29" s="34"/>
      <c r="E29" s="33"/>
      <c r="F29" s="35"/>
      <c r="G29" s="33"/>
    </row>
    <row r="30" customFormat="false" ht="15" hidden="false" customHeight="false" outlineLevel="0" collapsed="false">
      <c r="A30" s="32"/>
      <c r="B30" s="33"/>
      <c r="C30" s="34"/>
      <c r="D30" s="34"/>
      <c r="E30" s="33"/>
      <c r="F30" s="35"/>
      <c r="G30" s="33"/>
    </row>
    <row r="31" customFormat="false" ht="15" hidden="false" customHeight="false" outlineLevel="0" collapsed="false">
      <c r="A31" s="32"/>
      <c r="B31" s="33"/>
      <c r="C31" s="34"/>
      <c r="D31" s="34"/>
      <c r="E31" s="33"/>
      <c r="F31" s="35"/>
      <c r="G31" s="33"/>
    </row>
    <row r="32" customFormat="false" ht="15" hidden="false" customHeight="false" outlineLevel="0" collapsed="false">
      <c r="A32" s="32"/>
      <c r="B32" s="33"/>
      <c r="C32" s="34"/>
      <c r="D32" s="34"/>
      <c r="E32" s="33"/>
      <c r="F32" s="35"/>
      <c r="G32" s="33"/>
    </row>
    <row r="33" customFormat="false" ht="15" hidden="false" customHeight="false" outlineLevel="0" collapsed="false">
      <c r="A33" s="32"/>
      <c r="B33" s="33"/>
      <c r="C33" s="34"/>
      <c r="D33" s="34"/>
      <c r="E33" s="33"/>
      <c r="F33" s="35"/>
      <c r="G33" s="33"/>
    </row>
    <row r="34" customFormat="false" ht="15" hidden="false" customHeight="false" outlineLevel="0" collapsed="false">
      <c r="A34" s="32"/>
      <c r="B34" s="33"/>
      <c r="C34" s="34"/>
      <c r="D34" s="34"/>
      <c r="E34" s="33"/>
      <c r="F34" s="35"/>
      <c r="G34" s="33"/>
    </row>
    <row r="35" customFormat="false" ht="15" hidden="false" customHeight="false" outlineLevel="0" collapsed="false">
      <c r="A35" s="32"/>
      <c r="B35" s="33"/>
      <c r="C35" s="34"/>
      <c r="D35" s="34"/>
      <c r="E35" s="33"/>
      <c r="F35" s="35"/>
      <c r="G35" s="33"/>
    </row>
    <row r="36" customFormat="false" ht="15" hidden="false" customHeight="false" outlineLevel="0" collapsed="false">
      <c r="A36" s="32"/>
      <c r="B36" s="33"/>
      <c r="C36" s="34"/>
      <c r="D36" s="34"/>
      <c r="E36" s="33"/>
      <c r="F36" s="35"/>
      <c r="G36" s="33"/>
    </row>
    <row r="37" customFormat="false" ht="15" hidden="false" customHeight="false" outlineLevel="0" collapsed="false">
      <c r="A37" s="32"/>
      <c r="B37" s="33"/>
      <c r="C37" s="34"/>
      <c r="D37" s="34"/>
      <c r="E37" s="33"/>
      <c r="F37" s="35"/>
      <c r="G37" s="33"/>
    </row>
    <row r="38" customFormat="false" ht="15" hidden="false" customHeight="false" outlineLevel="0" collapsed="false">
      <c r="A38" s="32"/>
      <c r="B38" s="33"/>
      <c r="C38" s="34"/>
      <c r="D38" s="34"/>
      <c r="E38" s="33"/>
      <c r="F38" s="35"/>
      <c r="G38" s="33"/>
    </row>
    <row r="39" customFormat="false" ht="15" hidden="false" customHeight="false" outlineLevel="0" collapsed="false">
      <c r="A39" s="32"/>
      <c r="B39" s="33"/>
      <c r="C39" s="34"/>
      <c r="D39" s="34"/>
      <c r="E39" s="33"/>
      <c r="F39" s="35"/>
      <c r="G39" s="33"/>
    </row>
    <row r="40" customFormat="false" ht="15" hidden="false" customHeight="false" outlineLevel="0" collapsed="false">
      <c r="A40" s="32"/>
      <c r="B40" s="33"/>
      <c r="C40" s="34"/>
      <c r="D40" s="34"/>
      <c r="E40" s="33"/>
      <c r="F40" s="35"/>
      <c r="G40" s="33"/>
    </row>
    <row r="41" customFormat="false" ht="15" hidden="false" customHeight="false" outlineLevel="0" collapsed="false">
      <c r="A41" s="32"/>
      <c r="B41" s="33"/>
      <c r="C41" s="34"/>
      <c r="D41" s="34"/>
      <c r="E41" s="33"/>
      <c r="F41" s="35"/>
      <c r="G41" s="33"/>
    </row>
    <row r="42" customFormat="false" ht="15" hidden="false" customHeight="false" outlineLevel="0" collapsed="false">
      <c r="A42" s="32"/>
      <c r="B42" s="33"/>
      <c r="C42" s="34"/>
      <c r="D42" s="34"/>
      <c r="E42" s="33"/>
      <c r="F42" s="35"/>
      <c r="G42" s="33"/>
    </row>
    <row r="43" customFormat="false" ht="15" hidden="false" customHeight="false" outlineLevel="0" collapsed="false">
      <c r="A43" s="32"/>
      <c r="B43" s="33"/>
      <c r="C43" s="34"/>
      <c r="D43" s="34"/>
      <c r="E43" s="33"/>
      <c r="F43" s="35"/>
      <c r="G43" s="33"/>
    </row>
    <row r="44" customFormat="false" ht="15" hidden="false" customHeight="false" outlineLevel="0" collapsed="false">
      <c r="A44" s="32"/>
      <c r="B44" s="33"/>
      <c r="C44" s="34"/>
      <c r="D44" s="34"/>
      <c r="E44" s="33"/>
      <c r="F44" s="35"/>
      <c r="G44" s="33"/>
    </row>
    <row r="45" customFormat="false" ht="15" hidden="false" customHeight="false" outlineLevel="0" collapsed="false">
      <c r="A45" s="32"/>
      <c r="B45" s="33"/>
      <c r="C45" s="34"/>
      <c r="D45" s="34"/>
      <c r="E45" s="33"/>
      <c r="F45" s="35"/>
      <c r="G45" s="33"/>
    </row>
    <row r="46" customFormat="false" ht="15" hidden="false" customHeight="false" outlineLevel="0" collapsed="false">
      <c r="A46" s="32"/>
      <c r="B46" s="33"/>
      <c r="C46" s="34"/>
      <c r="D46" s="34"/>
      <c r="E46" s="33"/>
      <c r="F46" s="35"/>
      <c r="G46" s="33"/>
    </row>
    <row r="47" customFormat="false" ht="15" hidden="false" customHeight="false" outlineLevel="0" collapsed="false">
      <c r="A47" s="32"/>
      <c r="B47" s="33"/>
      <c r="C47" s="34"/>
      <c r="D47" s="34"/>
      <c r="E47" s="33"/>
      <c r="F47" s="35"/>
      <c r="G47" s="33"/>
    </row>
    <row r="48" customFormat="false" ht="15" hidden="false" customHeight="false" outlineLevel="0" collapsed="false">
      <c r="A48" s="32"/>
      <c r="B48" s="33"/>
      <c r="C48" s="34"/>
      <c r="D48" s="34"/>
      <c r="E48" s="33"/>
      <c r="F48" s="35"/>
      <c r="G48" s="33"/>
    </row>
    <row r="49" customFormat="false" ht="15" hidden="false" customHeight="false" outlineLevel="0" collapsed="false">
      <c r="A49" s="32"/>
      <c r="B49" s="33"/>
      <c r="C49" s="34"/>
      <c r="D49" s="34"/>
      <c r="E49" s="33"/>
      <c r="F49" s="35"/>
      <c r="G49" s="33"/>
    </row>
    <row r="50" customFormat="false" ht="15" hidden="false" customHeight="false" outlineLevel="0" collapsed="false">
      <c r="A50" s="32"/>
      <c r="B50" s="33"/>
      <c r="C50" s="34"/>
      <c r="D50" s="34"/>
      <c r="E50" s="33"/>
      <c r="F50" s="35"/>
      <c r="G50" s="33"/>
    </row>
    <row r="51" customFormat="false" ht="15" hidden="false" customHeight="false" outlineLevel="0" collapsed="false">
      <c r="A51" s="32"/>
      <c r="B51" s="33"/>
      <c r="C51" s="34"/>
      <c r="D51" s="34"/>
      <c r="E51" s="33"/>
      <c r="F51" s="35"/>
      <c r="G51" s="33"/>
    </row>
    <row r="52" customFormat="false" ht="15" hidden="false" customHeight="false" outlineLevel="0" collapsed="false">
      <c r="A52" s="32"/>
      <c r="B52" s="33"/>
      <c r="C52" s="34"/>
      <c r="D52" s="34"/>
      <c r="E52" s="33"/>
      <c r="F52" s="35"/>
      <c r="G52" s="33"/>
    </row>
    <row r="53" customFormat="false" ht="15" hidden="false" customHeight="false" outlineLevel="0" collapsed="false">
      <c r="A53" s="32"/>
      <c r="B53" s="33"/>
      <c r="C53" s="34"/>
      <c r="D53" s="34"/>
      <c r="E53" s="33"/>
      <c r="F53" s="35"/>
      <c r="G53" s="33"/>
    </row>
    <row r="54" customFormat="false" ht="15" hidden="false" customHeight="false" outlineLevel="0" collapsed="false">
      <c r="A54" s="32"/>
      <c r="B54" s="33"/>
      <c r="C54" s="34"/>
      <c r="D54" s="34"/>
      <c r="E54" s="33"/>
      <c r="F54" s="35"/>
      <c r="G54" s="33"/>
    </row>
  </sheetData>
  <sheetProtection sheet="true"/>
  <dataValidations count="1">
    <dataValidation allowBlank="true" errorStyle="stop" operator="between" showDropDown="false" showErrorMessage="false" showInputMessage="false" sqref="B5:B54" type="list">
      <formula1>Polja</formula1>
      <formula2>0</formula2>
    </dataValidation>
  </dataValidations>
  <printOptions headings="true" gridLines="tru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  <col collapsed="false" customWidth="true" hidden="false" outlineLevel="0" max="2" min="2" style="0" width="30"/>
  </cols>
  <sheetData>
    <row r="1" customFormat="false" ht="17.35" hidden="false" customHeight="false" outlineLevel="0" collapsed="false">
      <c r="A1" s="1" t="s">
        <v>82</v>
      </c>
    </row>
    <row r="3" customFormat="false" ht="15" hidden="false" customHeight="false" outlineLevel="0" collapsed="false">
      <c r="A3" s="36" t="s">
        <v>83</v>
      </c>
    </row>
    <row r="4" customFormat="false" ht="15" hidden="false" customHeight="false" outlineLevel="0" collapsed="false">
      <c r="A4" s="0" t="s">
        <v>84</v>
      </c>
    </row>
    <row r="5" customFormat="false" ht="15" hidden="false" customHeight="false" outlineLevel="0" collapsed="false">
      <c r="A5" s="0" t="s">
        <v>85</v>
      </c>
    </row>
    <row r="6" customFormat="false" ht="15" hidden="false" customHeight="false" outlineLevel="0" collapsed="false">
      <c r="A6" s="0" t="s">
        <v>86</v>
      </c>
    </row>
    <row r="7" customFormat="false" ht="15" hidden="false" customHeight="false" outlineLevel="0" collapsed="false">
      <c r="A7" s="0" t="s">
        <v>87</v>
      </c>
    </row>
    <row r="8" customFormat="false" ht="15" hidden="false" customHeight="false" outlineLevel="0" collapsed="false">
      <c r="A8" s="0" t="s">
        <v>88</v>
      </c>
    </row>
    <row r="9" customFormat="false" ht="15" hidden="false" customHeight="false" outlineLevel="0" collapsed="false">
      <c r="A9" s="0" t="s">
        <v>89</v>
      </c>
    </row>
    <row r="10" customFormat="false" ht="15" hidden="false" customHeight="false" outlineLevel="0" collapsed="false">
      <c r="A10" s="0" t="s">
        <v>90</v>
      </c>
    </row>
    <row r="12" customFormat="false" ht="15" hidden="false" customHeight="false" outlineLevel="0" collapsed="false">
      <c r="A12" s="17" t="s">
        <v>91</v>
      </c>
    </row>
    <row r="13" customFormat="false" ht="15" hidden="false" customHeight="false" outlineLevel="0" collapsed="false">
      <c r="A13" s="0" t="s">
        <v>92</v>
      </c>
    </row>
    <row r="14" customFormat="false" ht="15" hidden="false" customHeight="false" outlineLevel="0" collapsed="false">
      <c r="A14" s="0" t="s">
        <v>93</v>
      </c>
    </row>
    <row r="15" customFormat="false" ht="15" hidden="false" customHeight="false" outlineLevel="0" collapsed="false">
      <c r="A15" s="0" t="s">
        <v>94</v>
      </c>
    </row>
    <row r="16" customFormat="false" ht="15" hidden="false" customHeight="false" outlineLevel="0" collapsed="false">
      <c r="A16" s="0" t="s">
        <v>95</v>
      </c>
    </row>
    <row r="17" customFormat="false" ht="15" hidden="false" customHeight="false" outlineLevel="0" collapsed="false">
      <c r="A17" s="0" t="s">
        <v>96</v>
      </c>
    </row>
    <row r="21" customFormat="false" ht="15" hidden="false" customHeight="false" outlineLevel="0" collapsed="false">
      <c r="A21" s="37" t="s">
        <v>97</v>
      </c>
      <c r="B21" s="38" t="s">
        <v>98</v>
      </c>
    </row>
    <row r="22" customFormat="false" ht="15" hidden="false" customHeight="false" outlineLevel="0" collapsed="false">
      <c r="B22" s="39" t="s">
        <v>28</v>
      </c>
    </row>
    <row r="23" customFormat="false" ht="15" hidden="false" customHeight="false" outlineLevel="0" collapsed="false">
      <c r="B23" s="39" t="s">
        <v>99</v>
      </c>
    </row>
    <row r="24" customFormat="false" ht="15" hidden="false" customHeight="false" outlineLevel="0" collapsed="false">
      <c r="B24" s="39" t="s">
        <v>100</v>
      </c>
    </row>
    <row r="25" customFormat="false" ht="15" hidden="false" customHeight="false" outlineLevel="0" collapsed="false">
      <c r="B25" s="39" t="s">
        <v>101</v>
      </c>
    </row>
    <row r="26" customFormat="false" ht="15" hidden="false" customHeight="false" outlineLevel="0" collapsed="false">
      <c r="B26" s="39" t="s">
        <v>29</v>
      </c>
    </row>
    <row r="27" customFormat="false" ht="15" hidden="false" customHeight="false" outlineLevel="0" collapsed="false">
      <c r="B27" s="39" t="s">
        <v>23</v>
      </c>
    </row>
    <row r="28" customFormat="false" ht="15" hidden="false" customHeight="false" outlineLevel="0" collapsed="false">
      <c r="B28" s="39" t="s">
        <v>24</v>
      </c>
    </row>
    <row r="29" customFormat="false" ht="15" hidden="false" customHeight="false" outlineLevel="0" collapsed="false">
      <c r="B29" s="39" t="s">
        <v>102</v>
      </c>
    </row>
    <row r="30" customFormat="false" ht="15" hidden="false" customHeight="false" outlineLevel="0" collapsed="false">
      <c r="B30" s="39" t="s">
        <v>103</v>
      </c>
    </row>
    <row r="31" customFormat="false" ht="15" hidden="false" customHeight="false" outlineLevel="0" collapsed="false">
      <c r="B31" s="39" t="s">
        <v>104</v>
      </c>
    </row>
    <row r="32" customFormat="false" ht="15" hidden="false" customHeight="false" outlineLevel="0" collapsed="false">
      <c r="B32" s="39" t="s">
        <v>105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2026-10-24T11:21:53Z</dcterms:created>
  <dc:creator>openpyxl</dc:creator>
  <dc:description/>
  <dc:language>sl-SI</dc:language>
  <cp:lastModifiedBy/>
  <dcterms:modified xsi:type="dcterms:W3CDTF">2026-10-24T11:21:53Z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