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uantaj" sheetId="1" state="visible" r:id="rId3"/>
    <sheet name="Aylık İcmal" sheetId="2" state="visible" r:id="rId4"/>
  </sheets>
  <definedNames>
    <definedName function="false" hidden="false" localSheetId="1" name="_xlnm.Print_Area" vbProcedure="false">'Aylık İcmal'!$A$1:$L$33</definedName>
    <definedName function="false" hidden="false" localSheetId="0" name="_xlnm.Print_Area" vbProcedure="false">Puantaj!$A$1:$K$92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<sst xmlns="http://schemas.openxmlformats.org/spreadsheetml/2006/main" count="224" uniqueCount="93">
  <si>
    <t xml:space="preserve">Puantaj – günlük çalışma kayıtları</t>
  </si>
  <si>
    <t xml:space="preserve">Varsayımsal örnek — orova.vn</t>
  </si>
  <si>
    <t xml:space="preserve">Ay (ayın 1. günü):</t>
  </si>
  <si>
    <t xml:space="preserve">Vardiya planı (Pzt–Cum)</t>
  </si>
  <si>
    <t xml:space="preserve">Başlangıç</t>
  </si>
  <si>
    <t xml:space="preserve">Bitiş</t>
  </si>
  <si>
    <t xml:space="preserve">İşyeri:</t>
  </si>
  <si>
    <t xml:space="preserve">Örnek Tekstil Ltd.</t>
  </si>
  <si>
    <t xml:space="preserve">Normal</t>
  </si>
  <si>
    <t xml:space="preserve">Geç giriş / erken çıkış dakikası bu saatlere göre (Pzt–Cum) hesaplanır.</t>
  </si>
  <si>
    <t xml:space="preserve">Ay sonu:</t>
  </si>
  <si>
    <t xml:space="preserve">Akşam</t>
  </si>
  <si>
    <t xml:space="preserve">Bitiş 00:00 = gece yarısı (24:00).</t>
  </si>
  <si>
    <t xml:space="preserve">Tarih</t>
  </si>
  <si>
    <t xml:space="preserve">Gün</t>
  </si>
  <si>
    <t xml:space="preserve">Personel</t>
  </si>
  <si>
    <t xml:space="preserve">Vardiya / Kod</t>
  </si>
  <si>
    <t xml:space="preserve">Giriş</t>
  </si>
  <si>
    <t xml:space="preserve">Çıkış</t>
  </si>
  <si>
    <t xml:space="preserve">Brüt süre
(saat)</t>
  </si>
  <si>
    <t xml:space="preserve">Ara dinlenme
(saat)</t>
  </si>
  <si>
    <t xml:space="preserve">Net çalışma
(saat)</t>
  </si>
  <si>
    <t xml:space="preserve">Gece süresi
20:00–06:00</t>
  </si>
  <si>
    <t xml:space="preserve">Not</t>
  </si>
  <si>
    <t xml:space="preserve">Elif Demir</t>
  </si>
  <si>
    <t xml:space="preserve">1 Ocak Yılbaşı: genel tatil, çalışılmadı</t>
  </si>
  <si>
    <t xml:space="preserve">Örnek hafta başlangıcı (11–17 Ocak)</t>
  </si>
  <si>
    <t xml:space="preserve">Örnek hafta: 5 × 8,5 + 5,0 = 47,5 saat</t>
  </si>
  <si>
    <t xml:space="preserve">HT</t>
  </si>
  <si>
    <t xml:space="preserve">Hafta tatili (md. 46)</t>
  </si>
  <si>
    <t xml:space="preserve">Murat Kaya</t>
  </si>
  <si>
    <t xml:space="preserve">Genel tatil çalışması</t>
  </si>
  <si>
    <t xml:space="preserve">Yılbaşı çalışması (md. 47)</t>
  </si>
  <si>
    <t xml:space="preserve">20 dk geç giriş</t>
  </si>
  <si>
    <t xml:space="preserve">D</t>
  </si>
  <si>
    <t xml:space="preserve">Mazeretsiz devamsızlık, amir notu var</t>
  </si>
  <si>
    <t xml:space="preserve">30 dk erken çıkış, amir bilgisi var</t>
  </si>
  <si>
    <t xml:space="preserve">Üİ</t>
  </si>
  <si>
    <t xml:space="preserve">Ücretsiz izin talebi onaylandı</t>
  </si>
  <si>
    <t xml:space="preserve">Ayşe Yılmaz</t>
  </si>
  <si>
    <t xml:space="preserve">40 dk geç giriş</t>
  </si>
  <si>
    <t xml:space="preserve">Yİ</t>
  </si>
  <si>
    <t xml:space="preserve">Yıllık izin, bakiyeden düşüldü</t>
  </si>
  <si>
    <t xml:space="preserve">M</t>
  </si>
  <si>
    <t xml:space="preserve">Ücretli mazeret izni</t>
  </si>
  <si>
    <t xml:space="preserve">30 dk erken çıkış, onaylı</t>
  </si>
  <si>
    <t xml:space="preserve">Telafi</t>
  </si>
  <si>
    <t xml:space="preserve">Telafi çalışması (md. 64), fazla çalışma sayılmaz</t>
  </si>
  <si>
    <t xml:space="preserve">Boş satırlar: yeni kayıtlar için (formüller hazır)</t>
  </si>
  <si>
    <t xml:space="preserve">Brüt süre = YUVARLA(MOD(Çıkış−Giriş;1)×24;2): gece yarısını geçen vardiyalar da doğru çıkar (bitiş 00:00 = 24:00).</t>
  </si>
  <si>
    <t xml:space="preserve">Net çalışma = Brüt süre − Ara dinlenme. Ara dinlenme en az: 4 saate kadar 15 dk, 4–7,5 saat arası 30 dk, 7,5 saatten fazla 1 saat; çalışma süresinden sayılmaz (md. 68).</t>
  </si>
  <si>
    <t xml:space="preserve">Gece süresi: Giriş–Çıkış aralığının 20:00–06:00 dilimine düşen kısmı (brüt). Gece çalışması kural olarak 7,5 saati geçemez (md. 69).</t>
  </si>
  <si>
    <t xml:space="preserve">Kodlar: Normal · Akşam · Fazla çalışma · Genel tatil çalışması · Telafi (md. 64) · Yİ yıllık ücretli izin · M mazeret izni · Üİ ücretsiz izin · R rapor · D devamsızlık · HT hafta tatili (md. 46).</t>
  </si>
  <si>
    <t xml:space="preserve">Yasal fazla çalışma günlük koddan değil, Aylık İcmal'deki haftalık toplamdan (45 saat üstü, md. 41) hesaplanır.</t>
  </si>
  <si>
    <t xml:space="preserve">Düzeltmeyi sessizce yazmayın: eski saati, yeni saati ve onaylayanı Not sütununa yazın.</t>
  </si>
  <si>
    <t xml:space="preserve">Sarı/beyaz = giriş; gri = hesaplanır (kilitli, şifresiz). Dosya yalnızca süreleri sayar; ücret, vergi ve kesintiler bordro sisteminde hesaplanır.</t>
  </si>
  <si>
    <t xml:space="preserve">Varsayımsal örnek: isimler ve saatler uydurmadır. Güncel kanun metnini mevzuat.gov.tr üzerinden kontrol edin.</t>
  </si>
  <si>
    <t xml:space="preserve">Aylık İcmal – personel başına özet</t>
  </si>
  <si>
    <t xml:space="preserve">Ay:</t>
  </si>
  <si>
    <t xml:space="preserve">Haftalık sınır (saat):</t>
  </si>
  <si>
    <t xml:space="preserve">md. 63: haftada en çok 45 saat (denkleştirme yoksa)</t>
  </si>
  <si>
    <t xml:space="preserve">Vardiya
kodu</t>
  </si>
  <si>
    <t xml:space="preserve">Çalışılan
gün</t>
  </si>
  <si>
    <t xml:space="preserve">Geç / erken
(dk)</t>
  </si>
  <si>
    <t xml:space="preserve">Telafi
(saat)</t>
  </si>
  <si>
    <t xml:space="preserve">Fazla
çalışma (saat)</t>
  </si>
  <si>
    <t xml:space="preserve">Genel tatil
çalışması (gün)</t>
  </si>
  <si>
    <t xml:space="preserve">Ücretli izin
Yİ / M (gün)</t>
  </si>
  <si>
    <t xml:space="preserve">Ücretsiz izin /
devamsızlık (gün)</t>
  </si>
  <si>
    <t xml:space="preserve">Gece
çalışması (saat)</t>
  </si>
  <si>
    <t xml:space="preserve">Yönetici
onayı (tarih)</t>
  </si>
  <si>
    <t xml:space="preserve">GÜNDÜZ</t>
  </si>
  <si>
    <t xml:space="preserve">AKŞAM</t>
  </si>
  <si>
    <t xml:space="preserve">Toplam</t>
  </si>
  <si>
    <t xml:space="preserve">—</t>
  </si>
  <si>
    <t xml:space="preserve">Haftalık net çalışma (Pazartesi–Pazar, telafi hariç)</t>
  </si>
  <si>
    <t xml:space="preserve">1. hafta</t>
  </si>
  <si>
    <t xml:space="preserve">2. hafta</t>
  </si>
  <si>
    <t xml:space="preserve">3. hafta</t>
  </si>
  <si>
    <t xml:space="preserve">4. hafta</t>
  </si>
  <si>
    <t xml:space="preserve">5. hafta</t>
  </si>
  <si>
    <t xml:space="preserve">6. hafta</t>
  </si>
  <si>
    <t xml:space="preserve">Fazla çalışma
(saat)</t>
  </si>
  <si>
    <t xml:space="preserve">Serbest zaman
(saat, ×1,5)</t>
  </si>
  <si>
    <t xml:space="preserve">Hafta başı</t>
  </si>
  <si>
    <t xml:space="preserve">7. sütun = her hafta için MAK(0; haftalık net − 45) değerlerinin toplamı (md. 41; denkleştirme uygulanmıyorsa). Telafi çalışması fazla çalışma sayılmaz (md. 64), haftalık toplama girmez.</t>
  </si>
  <si>
    <t xml:space="preserve">Örnek: Elif Demir, 11–17 Ocak: 5 × 8,5 + 5,0 = 47,5 saat → 47,5 − 45 = 2,5 saat fazla çalışma; serbest zaman seçerse 2,5 × 1,5 = 3,75 saat (3 saat 45 dakika, md. 41).</t>
  </si>
  <si>
    <t xml:space="preserve">Denkleştirme uygulanan işyerlerinde haftalık ortalama iki aylık süre içinde değerlendirilir (md. 63); o durumda 7. sütunu doğrudan kullanmayın.</t>
  </si>
  <si>
    <t xml:space="preserve">Ayın başına veya sonuna taşan haftalar yalnızca bu dosyadaki günlerle toplanır; komşu ayın günlerini ayrıca kontrol edin.</t>
  </si>
  <si>
    <t xml:space="preserve">3., 4., 6., 8.–11. sütunlar Puantaj sayfasından ÇOKEĞERSAY / ÇOKETOPLA ile gelir; 5. sütun Puantaj'daki vardiya planına göre (Pzt–Cum) hesaplanır.</t>
  </si>
  <si>
    <t xml:space="preserve">12. sütun boşsa satır bordroya gönderilmez (kırmızı). Genel tatil çalışmasının ücreti bordroda md. 47'ye göre hesaplanır.</t>
  </si>
  <si>
    <t xml:space="preserve">Dosya ücret, vergi veya ceza hesaplamaz; yalnızca süreleri ve günleri sayar. Varsayımsal örnek: isimler uydurmadır.</t>
  </si>
  <si>
    <t xml:space="preserve">Kontrol eden (yönetici): ____________________     Tarih: __.__.____     İmza: ____________________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</si>
</sst>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hh\:mm"/>
    <numFmt numFmtId="167" formatCode="0.00"/>
    <numFmt numFmtId="168" formatCode="@"/>
    <numFmt numFmtId="169" formatCode="0"/>
    <numFmt numFmtId="170" formatCode="dd\.mm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8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sz val="8"/>
      <color rgb="FF7F7F7F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EAECEF"/>
        <bgColor rgb="FFEEF2F7"/>
      </patternFill>
    </fill>
    <fill>
      <patternFill patternType="solid">
        <fgColor rgb="FFF3F4F6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9DDE3"/>
        </patternFill>
      </fill>
    </dxf>
    <dxf>
      <font>
        <name val="Arial"/>
        <charset val="1"/>
        <family val="0"/>
        <b val="1"/>
        <color rgb="FF9C0006"/>
        <sz val="10"/>
      </font>
    </dxf>
    <dxf>
      <fill>
        <patternFill>
          <bgColor rgb="FFFBE3E4"/>
        </patternFill>
      </fill>
    </dxf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51"/>
    <col collapsed="false" customWidth="true" hidden="false" outlineLevel="0" max="2" min="2" style="0" width="5.51"/>
    <col collapsed="false" customWidth="true" hidden="false" outlineLevel="0" max="3" min="3" style="0" width="17"/>
    <col collapsed="false" customWidth="true" hidden="false" outlineLevel="0" max="4" min="4" style="0" width="19"/>
    <col collapsed="false" customWidth="true" hidden="false" outlineLevel="0" max="7" min="5" style="0" width="9"/>
    <col collapsed="false" customWidth="true" hidden="false" outlineLevel="0" max="8" min="8" style="0" width="10.51"/>
    <col collapsed="false" customWidth="true" hidden="false" outlineLevel="0" max="9" min="9" style="0" width="10"/>
    <col collapsed="false" customWidth="true" hidden="false" outlineLevel="0" max="10" min="10" style="0" width="10.51"/>
    <col collapsed="false" customWidth="true" hidden="false" outlineLevel="0" max="11" min="11" style="0" width="40"/>
  </cols>
  <sheetData>
    <row r="1" customFormat="false" ht="17.35" hidden="false" customHeight="false" outlineLevel="0" collapsed="false">
      <c r="A1" s="1" t="s">
        <v>0</v>
      </c>
      <c r="H1" s="2" t="s">
        <v>1</v>
      </c>
    </row>
    <row r="2" customFormat="false" ht="24" hidden="false" customHeight="true" outlineLevel="0" collapsed="false">
      <c r="A2" s="3" t="s">
        <v>2</v>
      </c>
      <c r="C2" s="4" t="n">
        <v>46388</v>
      </c>
      <c r="D2" s="5" t="s">
        <v>3</v>
      </c>
      <c r="E2" s="5" t="s">
        <v>4</v>
      </c>
      <c r="F2" s="5" t="s">
        <v>5</v>
      </c>
    </row>
    <row r="3" customFormat="false" ht="15" hidden="false" customHeight="false" outlineLevel="0" collapsed="false">
      <c r="A3" s="3" t="s">
        <v>6</v>
      </c>
      <c r="C3" s="6" t="s">
        <v>7</v>
      </c>
      <c r="D3" s="7" t="s">
        <v>8</v>
      </c>
      <c r="E3" s="8" t="n">
        <v>0.354166666666667</v>
      </c>
      <c r="F3" s="8" t="n">
        <v>0.75</v>
      </c>
      <c r="G3" s="9" t="s">
        <v>9</v>
      </c>
    </row>
    <row r="4" customFormat="false" ht="15" hidden="false" customHeight="false" outlineLevel="0" collapsed="false">
      <c r="A4" s="3" t="s">
        <v>10</v>
      </c>
      <c r="C4" s="10" t="n">
        <f aca="false">EOMONTH(C2,0)</f>
        <v>46418</v>
      </c>
      <c r="D4" s="7" t="s">
        <v>11</v>
      </c>
      <c r="E4" s="8" t="n">
        <v>0.666666666666667</v>
      </c>
      <c r="F4" s="8" t="n">
        <v>0</v>
      </c>
      <c r="G4" s="9" t="s">
        <v>12</v>
      </c>
    </row>
    <row r="6" customFormat="false" ht="31.5" hidden="false" customHeight="true" outlineLevel="0" collapsed="false">
      <c r="A6" s="11" t="s">
        <v>13</v>
      </c>
      <c r="B6" s="12" t="s">
        <v>14</v>
      </c>
      <c r="C6" s="11" t="s">
        <v>15</v>
      </c>
      <c r="D6" s="11" t="s">
        <v>16</v>
      </c>
      <c r="E6" s="11" t="s">
        <v>17</v>
      </c>
      <c r="F6" s="11" t="s">
        <v>18</v>
      </c>
      <c r="G6" s="12" t="s">
        <v>19</v>
      </c>
      <c r="H6" s="11" t="s">
        <v>20</v>
      </c>
      <c r="I6" s="12" t="s">
        <v>21</v>
      </c>
      <c r="J6" s="12" t="s">
        <v>22</v>
      </c>
      <c r="K6" s="11" t="s">
        <v>23</v>
      </c>
    </row>
    <row r="7" customFormat="false" ht="15" hidden="false" customHeight="false" outlineLevel="0" collapsed="false">
      <c r="A7" s="13" t="n">
        <v>46388</v>
      </c>
      <c r="B7" s="14" t="str">
        <f aca="false">IF(A7="","",CHOOSE(WEEKDAY(A7),"Paz","Pzt","Sal","Çar","Per","Cum","Cmt"))</f>
        <v>Cum</v>
      </c>
      <c r="C7" s="15" t="s">
        <v>24</v>
      </c>
      <c r="D7" s="15"/>
      <c r="E7" s="16"/>
      <c r="F7" s="16"/>
      <c r="G7" s="17" t="str">
        <f aca="false">IF(OR(E7="",F7=""),"",ROUND(MOD(F7-E7,1)*24,2))</f>
        <v/>
      </c>
      <c r="H7" s="18"/>
      <c r="I7" s="19" t="str">
        <f aca="false">IF(G7="","",G7-N(H7))</f>
        <v/>
      </c>
      <c r="J7" s="17" t="str">
        <f aca="false">IF(OR(E7="",F7=""),"",ROUND(24*(MAX(0,MIN((E7+MOD(F7-E7,1)),6/24)-E7)+MAX(0,MIN((E7+MOD(F7-E7,1)),30/24)-MAX(E7,20/24))+MAX(0,(E7+MOD(F7-E7,1))-MAX(E7,44/24))),2))</f>
        <v/>
      </c>
      <c r="K7" s="15" t="s">
        <v>25</v>
      </c>
    </row>
    <row r="8" customFormat="false" ht="15" hidden="false" customHeight="false" outlineLevel="0" collapsed="false">
      <c r="A8" s="13" t="n">
        <v>46391</v>
      </c>
      <c r="B8" s="14" t="str">
        <f aca="false">IF(A8="","",CHOOSE(WEEKDAY(A8),"Paz","Pzt","Sal","Çar","Per","Cum","Cmt"))</f>
        <v>Pzt</v>
      </c>
      <c r="C8" s="15" t="s">
        <v>24</v>
      </c>
      <c r="D8" s="15" t="s">
        <v>8</v>
      </c>
      <c r="E8" s="16" t="n">
        <v>0.354166666666667</v>
      </c>
      <c r="F8" s="16" t="n">
        <v>0.75</v>
      </c>
      <c r="G8" s="17" t="n">
        <f aca="false">IF(OR(E8="",F8=""),"",ROUND(MOD(F8-E8,1)*24,2))</f>
        <v>9.5</v>
      </c>
      <c r="H8" s="18" t="n">
        <v>1</v>
      </c>
      <c r="I8" s="19" t="n">
        <f aca="false">IF(G8="","",G8-N(H8))</f>
        <v>8.5</v>
      </c>
      <c r="J8" s="17" t="n">
        <f aca="false">IF(OR(E8="",F8=""),"",ROUND(24*(MAX(0,MIN((E8+MOD(F8-E8,1)),6/24)-E8)+MAX(0,MIN((E8+MOD(F8-E8,1)),30/24)-MAX(E8,20/24))+MAX(0,(E8+MOD(F8-E8,1))-MAX(E8,44/24))),2))</f>
        <v>0</v>
      </c>
      <c r="K8" s="15"/>
    </row>
    <row r="9" customFormat="false" ht="15" hidden="false" customHeight="false" outlineLevel="0" collapsed="false">
      <c r="A9" s="13" t="n">
        <v>46392</v>
      </c>
      <c r="B9" s="14" t="str">
        <f aca="false">IF(A9="","",CHOOSE(WEEKDAY(A9),"Paz","Pzt","Sal","Çar","Per","Cum","Cmt"))</f>
        <v>Sal</v>
      </c>
      <c r="C9" s="15" t="s">
        <v>24</v>
      </c>
      <c r="D9" s="15" t="s">
        <v>8</v>
      </c>
      <c r="E9" s="16" t="n">
        <v>0.354166666666667</v>
      </c>
      <c r="F9" s="16" t="n">
        <v>0.75</v>
      </c>
      <c r="G9" s="17" t="n">
        <f aca="false">IF(OR(E9="",F9=""),"",ROUND(MOD(F9-E9,1)*24,2))</f>
        <v>9.5</v>
      </c>
      <c r="H9" s="18" t="n">
        <v>1</v>
      </c>
      <c r="I9" s="19" t="n">
        <f aca="false">IF(G9="","",G9-N(H9))</f>
        <v>8.5</v>
      </c>
      <c r="J9" s="17" t="n">
        <f aca="false">IF(OR(E9="",F9=""),"",ROUND(24*(MAX(0,MIN((E9+MOD(F9-E9,1)),6/24)-E9)+MAX(0,MIN((E9+MOD(F9-E9,1)),30/24)-MAX(E9,20/24))+MAX(0,(E9+MOD(F9-E9,1))-MAX(E9,44/24))),2))</f>
        <v>0</v>
      </c>
      <c r="K9" s="15"/>
    </row>
    <row r="10" customFormat="false" ht="15" hidden="false" customHeight="false" outlineLevel="0" collapsed="false">
      <c r="A10" s="13" t="n">
        <v>46393</v>
      </c>
      <c r="B10" s="14" t="str">
        <f aca="false">IF(A10="","",CHOOSE(WEEKDAY(A10),"Paz","Pzt","Sal","Çar","Per","Cum","Cmt"))</f>
        <v>Çar</v>
      </c>
      <c r="C10" s="15" t="s">
        <v>24</v>
      </c>
      <c r="D10" s="15" t="s">
        <v>8</v>
      </c>
      <c r="E10" s="16" t="n">
        <v>0.354166666666667</v>
      </c>
      <c r="F10" s="16" t="n">
        <v>0.75</v>
      </c>
      <c r="G10" s="17" t="n">
        <f aca="false">IF(OR(E10="",F10=""),"",ROUND(MOD(F10-E10,1)*24,2))</f>
        <v>9.5</v>
      </c>
      <c r="H10" s="18" t="n">
        <v>1</v>
      </c>
      <c r="I10" s="19" t="n">
        <f aca="false">IF(G10="","",G10-N(H10))</f>
        <v>8.5</v>
      </c>
      <c r="J10" s="17" t="n">
        <f aca="false">IF(OR(E10="",F10=""),"",ROUND(24*(MAX(0,MIN((E10+MOD(F10-E10,1)),6/24)-E10)+MAX(0,MIN((E10+MOD(F10-E10,1)),30/24)-MAX(E10,20/24))+MAX(0,(E10+MOD(F10-E10,1))-MAX(E10,44/24))),2))</f>
        <v>0</v>
      </c>
      <c r="K10" s="15"/>
    </row>
    <row r="11" customFormat="false" ht="15" hidden="false" customHeight="false" outlineLevel="0" collapsed="false">
      <c r="A11" s="13" t="n">
        <v>46394</v>
      </c>
      <c r="B11" s="14" t="str">
        <f aca="false">IF(A11="","",CHOOSE(WEEKDAY(A11),"Paz","Pzt","Sal","Çar","Per","Cum","Cmt"))</f>
        <v>Per</v>
      </c>
      <c r="C11" s="15" t="s">
        <v>24</v>
      </c>
      <c r="D11" s="15" t="s">
        <v>8</v>
      </c>
      <c r="E11" s="16" t="n">
        <v>0.354166666666667</v>
      </c>
      <c r="F11" s="16" t="n">
        <v>0.75</v>
      </c>
      <c r="G11" s="17" t="n">
        <f aca="false">IF(OR(E11="",F11=""),"",ROUND(MOD(F11-E11,1)*24,2))</f>
        <v>9.5</v>
      </c>
      <c r="H11" s="18" t="n">
        <v>1</v>
      </c>
      <c r="I11" s="19" t="n">
        <f aca="false">IF(G11="","",G11-N(H11))</f>
        <v>8.5</v>
      </c>
      <c r="J11" s="17" t="n">
        <f aca="false">IF(OR(E11="",F11=""),"",ROUND(24*(MAX(0,MIN((E11+MOD(F11-E11,1)),6/24)-E11)+MAX(0,MIN((E11+MOD(F11-E11,1)),30/24)-MAX(E11,20/24))+MAX(0,(E11+MOD(F11-E11,1))-MAX(E11,44/24))),2))</f>
        <v>0</v>
      </c>
      <c r="K11" s="15"/>
    </row>
    <row r="12" customFormat="false" ht="15" hidden="false" customHeight="false" outlineLevel="0" collapsed="false">
      <c r="A12" s="13" t="n">
        <v>46395</v>
      </c>
      <c r="B12" s="14" t="str">
        <f aca="false">IF(A12="","",CHOOSE(WEEKDAY(A12),"Paz","Pzt","Sal","Çar","Per","Cum","Cmt"))</f>
        <v>Cum</v>
      </c>
      <c r="C12" s="15" t="s">
        <v>24</v>
      </c>
      <c r="D12" s="15" t="s">
        <v>8</v>
      </c>
      <c r="E12" s="16" t="n">
        <v>0.354166666666667</v>
      </c>
      <c r="F12" s="16" t="n">
        <v>0.75</v>
      </c>
      <c r="G12" s="17" t="n">
        <f aca="false">IF(OR(E12="",F12=""),"",ROUND(MOD(F12-E12,1)*24,2))</f>
        <v>9.5</v>
      </c>
      <c r="H12" s="18" t="n">
        <v>1</v>
      </c>
      <c r="I12" s="19" t="n">
        <f aca="false">IF(G12="","",G12-N(H12))</f>
        <v>8.5</v>
      </c>
      <c r="J12" s="17" t="n">
        <f aca="false">IF(OR(E12="",F12=""),"",ROUND(24*(MAX(0,MIN((E12+MOD(F12-E12,1)),6/24)-E12)+MAX(0,MIN((E12+MOD(F12-E12,1)),30/24)-MAX(E12,20/24))+MAX(0,(E12+MOD(F12-E12,1))-MAX(E12,44/24))),2))</f>
        <v>0</v>
      </c>
      <c r="K12" s="15"/>
    </row>
    <row r="13" customFormat="false" ht="15" hidden="false" customHeight="false" outlineLevel="0" collapsed="false">
      <c r="A13" s="13" t="n">
        <v>46398</v>
      </c>
      <c r="B13" s="14" t="str">
        <f aca="false">IF(A13="","",CHOOSE(WEEKDAY(A13),"Paz","Pzt","Sal","Çar","Per","Cum","Cmt"))</f>
        <v>Pzt</v>
      </c>
      <c r="C13" s="15" t="s">
        <v>24</v>
      </c>
      <c r="D13" s="15" t="s">
        <v>8</v>
      </c>
      <c r="E13" s="16" t="n">
        <v>0.354166666666667</v>
      </c>
      <c r="F13" s="16" t="n">
        <v>0.75</v>
      </c>
      <c r="G13" s="17" t="n">
        <f aca="false">IF(OR(E13="",F13=""),"",ROUND(MOD(F13-E13,1)*24,2))</f>
        <v>9.5</v>
      </c>
      <c r="H13" s="18" t="n">
        <v>1</v>
      </c>
      <c r="I13" s="19" t="n">
        <f aca="false">IF(G13="","",G13-N(H13))</f>
        <v>8.5</v>
      </c>
      <c r="J13" s="17" t="n">
        <f aca="false">IF(OR(E13="",F13=""),"",ROUND(24*(MAX(0,MIN((E13+MOD(F13-E13,1)),6/24)-E13)+MAX(0,MIN((E13+MOD(F13-E13,1)),30/24)-MAX(E13,20/24))+MAX(0,(E13+MOD(F13-E13,1))-MAX(E13,44/24))),2))</f>
        <v>0</v>
      </c>
      <c r="K13" s="15" t="s">
        <v>26</v>
      </c>
    </row>
    <row r="14" customFormat="false" ht="15" hidden="false" customHeight="false" outlineLevel="0" collapsed="false">
      <c r="A14" s="13" t="n">
        <v>46399</v>
      </c>
      <c r="B14" s="14" t="str">
        <f aca="false">IF(A14="","",CHOOSE(WEEKDAY(A14),"Paz","Pzt","Sal","Çar","Per","Cum","Cmt"))</f>
        <v>Sal</v>
      </c>
      <c r="C14" s="15" t="s">
        <v>24</v>
      </c>
      <c r="D14" s="15" t="s">
        <v>8</v>
      </c>
      <c r="E14" s="16" t="n">
        <v>0.354166666666667</v>
      </c>
      <c r="F14" s="16" t="n">
        <v>0.75</v>
      </c>
      <c r="G14" s="17" t="n">
        <f aca="false">IF(OR(E14="",F14=""),"",ROUND(MOD(F14-E14,1)*24,2))</f>
        <v>9.5</v>
      </c>
      <c r="H14" s="18" t="n">
        <v>1</v>
      </c>
      <c r="I14" s="19" t="n">
        <f aca="false">IF(G14="","",G14-N(H14))</f>
        <v>8.5</v>
      </c>
      <c r="J14" s="17" t="n">
        <f aca="false">IF(OR(E14="",F14=""),"",ROUND(24*(MAX(0,MIN((E14+MOD(F14-E14,1)),6/24)-E14)+MAX(0,MIN((E14+MOD(F14-E14,1)),30/24)-MAX(E14,20/24))+MAX(0,(E14+MOD(F14-E14,1))-MAX(E14,44/24))),2))</f>
        <v>0</v>
      </c>
      <c r="K14" s="15"/>
    </row>
    <row r="15" customFormat="false" ht="15" hidden="false" customHeight="false" outlineLevel="0" collapsed="false">
      <c r="A15" s="13" t="n">
        <v>46400</v>
      </c>
      <c r="B15" s="14" t="str">
        <f aca="false">IF(A15="","",CHOOSE(WEEKDAY(A15),"Paz","Pzt","Sal","Çar","Per","Cum","Cmt"))</f>
        <v>Çar</v>
      </c>
      <c r="C15" s="15" t="s">
        <v>24</v>
      </c>
      <c r="D15" s="15" t="s">
        <v>8</v>
      </c>
      <c r="E15" s="16" t="n">
        <v>0.354166666666667</v>
      </c>
      <c r="F15" s="16" t="n">
        <v>0.75</v>
      </c>
      <c r="G15" s="17" t="n">
        <f aca="false">IF(OR(E15="",F15=""),"",ROUND(MOD(F15-E15,1)*24,2))</f>
        <v>9.5</v>
      </c>
      <c r="H15" s="18" t="n">
        <v>1</v>
      </c>
      <c r="I15" s="19" t="n">
        <f aca="false">IF(G15="","",G15-N(H15))</f>
        <v>8.5</v>
      </c>
      <c r="J15" s="17" t="n">
        <f aca="false">IF(OR(E15="",F15=""),"",ROUND(24*(MAX(0,MIN((E15+MOD(F15-E15,1)),6/24)-E15)+MAX(0,MIN((E15+MOD(F15-E15,1)),30/24)-MAX(E15,20/24))+MAX(0,(E15+MOD(F15-E15,1))-MAX(E15,44/24))),2))</f>
        <v>0</v>
      </c>
      <c r="K15" s="15"/>
    </row>
    <row r="16" customFormat="false" ht="15" hidden="false" customHeight="false" outlineLevel="0" collapsed="false">
      <c r="A16" s="13" t="n">
        <v>46401</v>
      </c>
      <c r="B16" s="14" t="str">
        <f aca="false">IF(A16="","",CHOOSE(WEEKDAY(A16),"Paz","Pzt","Sal","Çar","Per","Cum","Cmt"))</f>
        <v>Per</v>
      </c>
      <c r="C16" s="15" t="s">
        <v>24</v>
      </c>
      <c r="D16" s="15" t="s">
        <v>8</v>
      </c>
      <c r="E16" s="16" t="n">
        <v>0.354166666666667</v>
      </c>
      <c r="F16" s="16" t="n">
        <v>0.75</v>
      </c>
      <c r="G16" s="17" t="n">
        <f aca="false">IF(OR(E16="",F16=""),"",ROUND(MOD(F16-E16,1)*24,2))</f>
        <v>9.5</v>
      </c>
      <c r="H16" s="18" t="n">
        <v>1</v>
      </c>
      <c r="I16" s="19" t="n">
        <f aca="false">IF(G16="","",G16-N(H16))</f>
        <v>8.5</v>
      </c>
      <c r="J16" s="17" t="n">
        <f aca="false">IF(OR(E16="",F16=""),"",ROUND(24*(MAX(0,MIN((E16+MOD(F16-E16,1)),6/24)-E16)+MAX(0,MIN((E16+MOD(F16-E16,1)),30/24)-MAX(E16,20/24))+MAX(0,(E16+MOD(F16-E16,1))-MAX(E16,44/24))),2))</f>
        <v>0</v>
      </c>
      <c r="K16" s="15"/>
    </row>
    <row r="17" customFormat="false" ht="15" hidden="false" customHeight="false" outlineLevel="0" collapsed="false">
      <c r="A17" s="13" t="n">
        <v>46402</v>
      </c>
      <c r="B17" s="14" t="str">
        <f aca="false">IF(A17="","",CHOOSE(WEEKDAY(A17),"Paz","Pzt","Sal","Çar","Per","Cum","Cmt"))</f>
        <v>Cum</v>
      </c>
      <c r="C17" s="15" t="s">
        <v>24</v>
      </c>
      <c r="D17" s="15" t="s">
        <v>8</v>
      </c>
      <c r="E17" s="16" t="n">
        <v>0.354166666666667</v>
      </c>
      <c r="F17" s="16" t="n">
        <v>0.75</v>
      </c>
      <c r="G17" s="17" t="n">
        <f aca="false">IF(OR(E17="",F17=""),"",ROUND(MOD(F17-E17,1)*24,2))</f>
        <v>9.5</v>
      </c>
      <c r="H17" s="18" t="n">
        <v>1</v>
      </c>
      <c r="I17" s="19" t="n">
        <f aca="false">IF(G17="","",G17-N(H17))</f>
        <v>8.5</v>
      </c>
      <c r="J17" s="17" t="n">
        <f aca="false">IF(OR(E17="",F17=""),"",ROUND(24*(MAX(0,MIN((E17+MOD(F17-E17,1)),6/24)-E17)+MAX(0,MIN((E17+MOD(F17-E17,1)),30/24)-MAX(E17,20/24))+MAX(0,(E17+MOD(F17-E17,1))-MAX(E17,44/24))),2))</f>
        <v>0</v>
      </c>
      <c r="K17" s="15"/>
    </row>
    <row r="18" customFormat="false" ht="15" hidden="false" customHeight="false" outlineLevel="0" collapsed="false">
      <c r="A18" s="13" t="n">
        <v>46403</v>
      </c>
      <c r="B18" s="14" t="str">
        <f aca="false">IF(A18="","",CHOOSE(WEEKDAY(A18),"Paz","Pzt","Sal","Çar","Per","Cum","Cmt"))</f>
        <v>Cmt</v>
      </c>
      <c r="C18" s="15" t="s">
        <v>24</v>
      </c>
      <c r="D18" s="15" t="s">
        <v>8</v>
      </c>
      <c r="E18" s="16" t="n">
        <v>0.375</v>
      </c>
      <c r="F18" s="16" t="n">
        <v>0.604166666666667</v>
      </c>
      <c r="G18" s="17" t="n">
        <f aca="false">IF(OR(E18="",F18=""),"",ROUND(MOD(F18-E18,1)*24,2))</f>
        <v>5.5</v>
      </c>
      <c r="H18" s="18" t="n">
        <v>0.5</v>
      </c>
      <c r="I18" s="19" t="n">
        <f aca="false">IF(G18="","",G18-N(H18))</f>
        <v>5</v>
      </c>
      <c r="J18" s="17" t="n">
        <f aca="false">IF(OR(E18="",F18=""),"",ROUND(24*(MAX(0,MIN((E18+MOD(F18-E18,1)),6/24)-E18)+MAX(0,MIN((E18+MOD(F18-E18,1)),30/24)-MAX(E18,20/24))+MAX(0,(E18+MOD(F18-E18,1))-MAX(E18,44/24))),2))</f>
        <v>0</v>
      </c>
      <c r="K18" s="15" t="s">
        <v>27</v>
      </c>
    </row>
    <row r="19" customFormat="false" ht="15" hidden="false" customHeight="false" outlineLevel="0" collapsed="false">
      <c r="A19" s="13" t="n">
        <v>46404</v>
      </c>
      <c r="B19" s="14" t="str">
        <f aca="false">IF(A19="","",CHOOSE(WEEKDAY(A19),"Paz","Pzt","Sal","Çar","Per","Cum","Cmt"))</f>
        <v>Paz</v>
      </c>
      <c r="C19" s="15" t="s">
        <v>24</v>
      </c>
      <c r="D19" s="15" t="s">
        <v>28</v>
      </c>
      <c r="E19" s="16"/>
      <c r="F19" s="16"/>
      <c r="G19" s="17" t="str">
        <f aca="false">IF(OR(E19="",F19=""),"",ROUND(MOD(F19-E19,1)*24,2))</f>
        <v/>
      </c>
      <c r="H19" s="18"/>
      <c r="I19" s="19" t="str">
        <f aca="false">IF(G19="","",G19-N(H19))</f>
        <v/>
      </c>
      <c r="J19" s="17" t="str">
        <f aca="false">IF(OR(E19="",F19=""),"",ROUND(24*(MAX(0,MIN((E19+MOD(F19-E19,1)),6/24)-E19)+MAX(0,MIN((E19+MOD(F19-E19,1)),30/24)-MAX(E19,20/24))+MAX(0,(E19+MOD(F19-E19,1))-MAX(E19,44/24))),2))</f>
        <v/>
      </c>
      <c r="K19" s="15" t="s">
        <v>29</v>
      </c>
    </row>
    <row r="20" customFormat="false" ht="15" hidden="false" customHeight="false" outlineLevel="0" collapsed="false">
      <c r="A20" s="13" t="n">
        <v>46405</v>
      </c>
      <c r="B20" s="14" t="str">
        <f aca="false">IF(A20="","",CHOOSE(WEEKDAY(A20),"Paz","Pzt","Sal","Çar","Per","Cum","Cmt"))</f>
        <v>Pzt</v>
      </c>
      <c r="C20" s="15" t="s">
        <v>24</v>
      </c>
      <c r="D20" s="15" t="s">
        <v>8</v>
      </c>
      <c r="E20" s="16" t="n">
        <v>0.354166666666667</v>
      </c>
      <c r="F20" s="16" t="n">
        <v>0.75</v>
      </c>
      <c r="G20" s="17" t="n">
        <f aca="false">IF(OR(E20="",F20=""),"",ROUND(MOD(F20-E20,1)*24,2))</f>
        <v>9.5</v>
      </c>
      <c r="H20" s="18" t="n">
        <v>1</v>
      </c>
      <c r="I20" s="19" t="n">
        <f aca="false">IF(G20="","",G20-N(H20))</f>
        <v>8.5</v>
      </c>
      <c r="J20" s="17" t="n">
        <f aca="false">IF(OR(E20="",F20=""),"",ROUND(24*(MAX(0,MIN((E20+MOD(F20-E20,1)),6/24)-E20)+MAX(0,MIN((E20+MOD(F20-E20,1)),30/24)-MAX(E20,20/24))+MAX(0,(E20+MOD(F20-E20,1))-MAX(E20,44/24))),2))</f>
        <v>0</v>
      </c>
      <c r="K20" s="15"/>
    </row>
    <row r="21" customFormat="false" ht="15" hidden="false" customHeight="false" outlineLevel="0" collapsed="false">
      <c r="A21" s="13" t="n">
        <v>46406</v>
      </c>
      <c r="B21" s="14" t="str">
        <f aca="false">IF(A21="","",CHOOSE(WEEKDAY(A21),"Paz","Pzt","Sal","Çar","Per","Cum","Cmt"))</f>
        <v>Sal</v>
      </c>
      <c r="C21" s="15" t="s">
        <v>24</v>
      </c>
      <c r="D21" s="15" t="s">
        <v>8</v>
      </c>
      <c r="E21" s="16" t="n">
        <v>0.354166666666667</v>
      </c>
      <c r="F21" s="16" t="n">
        <v>0.75</v>
      </c>
      <c r="G21" s="17" t="n">
        <f aca="false">IF(OR(E21="",F21=""),"",ROUND(MOD(F21-E21,1)*24,2))</f>
        <v>9.5</v>
      </c>
      <c r="H21" s="18" t="n">
        <v>1</v>
      </c>
      <c r="I21" s="19" t="n">
        <f aca="false">IF(G21="","",G21-N(H21))</f>
        <v>8.5</v>
      </c>
      <c r="J21" s="17" t="n">
        <f aca="false">IF(OR(E21="",F21=""),"",ROUND(24*(MAX(0,MIN((E21+MOD(F21-E21,1)),6/24)-E21)+MAX(0,MIN((E21+MOD(F21-E21,1)),30/24)-MAX(E21,20/24))+MAX(0,(E21+MOD(F21-E21,1))-MAX(E21,44/24))),2))</f>
        <v>0</v>
      </c>
      <c r="K21" s="15"/>
    </row>
    <row r="22" customFormat="false" ht="15" hidden="false" customHeight="false" outlineLevel="0" collapsed="false">
      <c r="A22" s="13" t="n">
        <v>46407</v>
      </c>
      <c r="B22" s="14" t="str">
        <f aca="false">IF(A22="","",CHOOSE(WEEKDAY(A22),"Paz","Pzt","Sal","Çar","Per","Cum","Cmt"))</f>
        <v>Çar</v>
      </c>
      <c r="C22" s="15" t="s">
        <v>24</v>
      </c>
      <c r="D22" s="15" t="s">
        <v>8</v>
      </c>
      <c r="E22" s="16" t="n">
        <v>0.354166666666667</v>
      </c>
      <c r="F22" s="16" t="n">
        <v>0.75</v>
      </c>
      <c r="G22" s="17" t="n">
        <f aca="false">IF(OR(E22="",F22=""),"",ROUND(MOD(F22-E22,1)*24,2))</f>
        <v>9.5</v>
      </c>
      <c r="H22" s="18" t="n">
        <v>1</v>
      </c>
      <c r="I22" s="19" t="n">
        <f aca="false">IF(G22="","",G22-N(H22))</f>
        <v>8.5</v>
      </c>
      <c r="J22" s="17" t="n">
        <f aca="false">IF(OR(E22="",F22=""),"",ROUND(24*(MAX(0,MIN((E22+MOD(F22-E22,1)),6/24)-E22)+MAX(0,MIN((E22+MOD(F22-E22,1)),30/24)-MAX(E22,20/24))+MAX(0,(E22+MOD(F22-E22,1))-MAX(E22,44/24))),2))</f>
        <v>0</v>
      </c>
      <c r="K22" s="15"/>
    </row>
    <row r="23" customFormat="false" ht="15" hidden="false" customHeight="false" outlineLevel="0" collapsed="false">
      <c r="A23" s="13" t="n">
        <v>46408</v>
      </c>
      <c r="B23" s="14" t="str">
        <f aca="false">IF(A23="","",CHOOSE(WEEKDAY(A23),"Paz","Pzt","Sal","Çar","Per","Cum","Cmt"))</f>
        <v>Per</v>
      </c>
      <c r="C23" s="15" t="s">
        <v>24</v>
      </c>
      <c r="D23" s="15" t="s">
        <v>8</v>
      </c>
      <c r="E23" s="16" t="n">
        <v>0.354166666666667</v>
      </c>
      <c r="F23" s="16" t="n">
        <v>0.75</v>
      </c>
      <c r="G23" s="17" t="n">
        <f aca="false">IF(OR(E23="",F23=""),"",ROUND(MOD(F23-E23,1)*24,2))</f>
        <v>9.5</v>
      </c>
      <c r="H23" s="18" t="n">
        <v>1</v>
      </c>
      <c r="I23" s="19" t="n">
        <f aca="false">IF(G23="","",G23-N(H23))</f>
        <v>8.5</v>
      </c>
      <c r="J23" s="17" t="n">
        <f aca="false">IF(OR(E23="",F23=""),"",ROUND(24*(MAX(0,MIN((E23+MOD(F23-E23,1)),6/24)-E23)+MAX(0,MIN((E23+MOD(F23-E23,1)),30/24)-MAX(E23,20/24))+MAX(0,(E23+MOD(F23-E23,1))-MAX(E23,44/24))),2))</f>
        <v>0</v>
      </c>
      <c r="K23" s="15"/>
    </row>
    <row r="24" customFormat="false" ht="15" hidden="false" customHeight="false" outlineLevel="0" collapsed="false">
      <c r="A24" s="13" t="n">
        <v>46409</v>
      </c>
      <c r="B24" s="14" t="str">
        <f aca="false">IF(A24="","",CHOOSE(WEEKDAY(A24),"Paz","Pzt","Sal","Çar","Per","Cum","Cmt"))</f>
        <v>Cum</v>
      </c>
      <c r="C24" s="15" t="s">
        <v>24</v>
      </c>
      <c r="D24" s="15" t="s">
        <v>8</v>
      </c>
      <c r="E24" s="16" t="n">
        <v>0.354166666666667</v>
      </c>
      <c r="F24" s="16" t="n">
        <v>0.75</v>
      </c>
      <c r="G24" s="17" t="n">
        <f aca="false">IF(OR(E24="",F24=""),"",ROUND(MOD(F24-E24,1)*24,2))</f>
        <v>9.5</v>
      </c>
      <c r="H24" s="18" t="n">
        <v>1</v>
      </c>
      <c r="I24" s="19" t="n">
        <f aca="false">IF(G24="","",G24-N(H24))</f>
        <v>8.5</v>
      </c>
      <c r="J24" s="17" t="n">
        <f aca="false">IF(OR(E24="",F24=""),"",ROUND(24*(MAX(0,MIN((E24+MOD(F24-E24,1)),6/24)-E24)+MAX(0,MIN((E24+MOD(F24-E24,1)),30/24)-MAX(E24,20/24))+MAX(0,(E24+MOD(F24-E24,1))-MAX(E24,44/24))),2))</f>
        <v>0</v>
      </c>
      <c r="K24" s="15"/>
    </row>
    <row r="25" customFormat="false" ht="15" hidden="false" customHeight="false" outlineLevel="0" collapsed="false">
      <c r="A25" s="13" t="n">
        <v>46412</v>
      </c>
      <c r="B25" s="14" t="str">
        <f aca="false">IF(A25="","",CHOOSE(WEEKDAY(A25),"Paz","Pzt","Sal","Çar","Per","Cum","Cmt"))</f>
        <v>Pzt</v>
      </c>
      <c r="C25" s="15" t="s">
        <v>24</v>
      </c>
      <c r="D25" s="15" t="s">
        <v>8</v>
      </c>
      <c r="E25" s="16" t="n">
        <v>0.354166666666667</v>
      </c>
      <c r="F25" s="16" t="n">
        <v>0.75</v>
      </c>
      <c r="G25" s="17" t="n">
        <f aca="false">IF(OR(E25="",F25=""),"",ROUND(MOD(F25-E25,1)*24,2))</f>
        <v>9.5</v>
      </c>
      <c r="H25" s="18" t="n">
        <v>1</v>
      </c>
      <c r="I25" s="19" t="n">
        <f aca="false">IF(G25="","",G25-N(H25))</f>
        <v>8.5</v>
      </c>
      <c r="J25" s="17" t="n">
        <f aca="false">IF(OR(E25="",F25=""),"",ROUND(24*(MAX(0,MIN((E25+MOD(F25-E25,1)),6/24)-E25)+MAX(0,MIN((E25+MOD(F25-E25,1)),30/24)-MAX(E25,20/24))+MAX(0,(E25+MOD(F25-E25,1))-MAX(E25,44/24))),2))</f>
        <v>0</v>
      </c>
      <c r="K25" s="15"/>
    </row>
    <row r="26" customFormat="false" ht="15" hidden="false" customHeight="false" outlineLevel="0" collapsed="false">
      <c r="A26" s="13" t="n">
        <v>46413</v>
      </c>
      <c r="B26" s="14" t="str">
        <f aca="false">IF(A26="","",CHOOSE(WEEKDAY(A26),"Paz","Pzt","Sal","Çar","Per","Cum","Cmt"))</f>
        <v>Sal</v>
      </c>
      <c r="C26" s="15" t="s">
        <v>24</v>
      </c>
      <c r="D26" s="15" t="s">
        <v>8</v>
      </c>
      <c r="E26" s="16" t="n">
        <v>0.354166666666667</v>
      </c>
      <c r="F26" s="16" t="n">
        <v>0.75</v>
      </c>
      <c r="G26" s="17" t="n">
        <f aca="false">IF(OR(E26="",F26=""),"",ROUND(MOD(F26-E26,1)*24,2))</f>
        <v>9.5</v>
      </c>
      <c r="H26" s="18" t="n">
        <v>1</v>
      </c>
      <c r="I26" s="19" t="n">
        <f aca="false">IF(G26="","",G26-N(H26))</f>
        <v>8.5</v>
      </c>
      <c r="J26" s="17" t="n">
        <f aca="false">IF(OR(E26="",F26=""),"",ROUND(24*(MAX(0,MIN((E26+MOD(F26-E26,1)),6/24)-E26)+MAX(0,MIN((E26+MOD(F26-E26,1)),30/24)-MAX(E26,20/24))+MAX(0,(E26+MOD(F26-E26,1))-MAX(E26,44/24))),2))</f>
        <v>0</v>
      </c>
      <c r="K26" s="15"/>
    </row>
    <row r="27" customFormat="false" ht="15" hidden="false" customHeight="false" outlineLevel="0" collapsed="false">
      <c r="A27" s="13" t="n">
        <v>46414</v>
      </c>
      <c r="B27" s="14" t="str">
        <f aca="false">IF(A27="","",CHOOSE(WEEKDAY(A27),"Paz","Pzt","Sal","Çar","Per","Cum","Cmt"))</f>
        <v>Çar</v>
      </c>
      <c r="C27" s="15" t="s">
        <v>24</v>
      </c>
      <c r="D27" s="15" t="s">
        <v>8</v>
      </c>
      <c r="E27" s="16" t="n">
        <v>0.354166666666667</v>
      </c>
      <c r="F27" s="16" t="n">
        <v>0.75</v>
      </c>
      <c r="G27" s="17" t="n">
        <f aca="false">IF(OR(E27="",F27=""),"",ROUND(MOD(F27-E27,1)*24,2))</f>
        <v>9.5</v>
      </c>
      <c r="H27" s="18" t="n">
        <v>1</v>
      </c>
      <c r="I27" s="19" t="n">
        <f aca="false">IF(G27="","",G27-N(H27))</f>
        <v>8.5</v>
      </c>
      <c r="J27" s="17" t="n">
        <f aca="false">IF(OR(E27="",F27=""),"",ROUND(24*(MAX(0,MIN((E27+MOD(F27-E27,1)),6/24)-E27)+MAX(0,MIN((E27+MOD(F27-E27,1)),30/24)-MAX(E27,20/24))+MAX(0,(E27+MOD(F27-E27,1))-MAX(E27,44/24))),2))</f>
        <v>0</v>
      </c>
      <c r="K27" s="15"/>
    </row>
    <row r="28" customFormat="false" ht="15" hidden="false" customHeight="false" outlineLevel="0" collapsed="false">
      <c r="A28" s="13" t="n">
        <v>46415</v>
      </c>
      <c r="B28" s="14" t="str">
        <f aca="false">IF(A28="","",CHOOSE(WEEKDAY(A28),"Paz","Pzt","Sal","Çar","Per","Cum","Cmt"))</f>
        <v>Per</v>
      </c>
      <c r="C28" s="15" t="s">
        <v>24</v>
      </c>
      <c r="D28" s="15" t="s">
        <v>8</v>
      </c>
      <c r="E28" s="16" t="n">
        <v>0.354166666666667</v>
      </c>
      <c r="F28" s="16" t="n">
        <v>0.75</v>
      </c>
      <c r="G28" s="17" t="n">
        <f aca="false">IF(OR(E28="",F28=""),"",ROUND(MOD(F28-E28,1)*24,2))</f>
        <v>9.5</v>
      </c>
      <c r="H28" s="18" t="n">
        <v>1</v>
      </c>
      <c r="I28" s="19" t="n">
        <f aca="false">IF(G28="","",G28-N(H28))</f>
        <v>8.5</v>
      </c>
      <c r="J28" s="17" t="n">
        <f aca="false">IF(OR(E28="",F28=""),"",ROUND(24*(MAX(0,MIN((E28+MOD(F28-E28,1)),6/24)-E28)+MAX(0,MIN((E28+MOD(F28-E28,1)),30/24)-MAX(E28,20/24))+MAX(0,(E28+MOD(F28-E28,1))-MAX(E28,44/24))),2))</f>
        <v>0</v>
      </c>
      <c r="K28" s="15"/>
    </row>
    <row r="29" customFormat="false" ht="15" hidden="false" customHeight="false" outlineLevel="0" collapsed="false">
      <c r="A29" s="13" t="n">
        <v>46416</v>
      </c>
      <c r="B29" s="14" t="str">
        <f aca="false">IF(A29="","",CHOOSE(WEEKDAY(A29),"Paz","Pzt","Sal","Çar","Per","Cum","Cmt"))</f>
        <v>Cum</v>
      </c>
      <c r="C29" s="15" t="s">
        <v>24</v>
      </c>
      <c r="D29" s="15" t="s">
        <v>8</v>
      </c>
      <c r="E29" s="16" t="n">
        <v>0.354166666666667</v>
      </c>
      <c r="F29" s="16" t="n">
        <v>0.75</v>
      </c>
      <c r="G29" s="17" t="n">
        <f aca="false">IF(OR(E29="",F29=""),"",ROUND(MOD(F29-E29,1)*24,2))</f>
        <v>9.5</v>
      </c>
      <c r="H29" s="18" t="n">
        <v>1</v>
      </c>
      <c r="I29" s="19" t="n">
        <f aca="false">IF(G29="","",G29-N(H29))</f>
        <v>8.5</v>
      </c>
      <c r="J29" s="17" t="n">
        <f aca="false">IF(OR(E29="",F29=""),"",ROUND(24*(MAX(0,MIN((E29+MOD(F29-E29,1)),6/24)-E29)+MAX(0,MIN((E29+MOD(F29-E29,1)),30/24)-MAX(E29,20/24))+MAX(0,(E29+MOD(F29-E29,1))-MAX(E29,44/24))),2))</f>
        <v>0</v>
      </c>
      <c r="K29" s="15"/>
    </row>
    <row r="30" customFormat="false" ht="15" hidden="false" customHeight="false" outlineLevel="0" collapsed="false">
      <c r="A30" s="13" t="n">
        <v>46388</v>
      </c>
      <c r="B30" s="14" t="str">
        <f aca="false">IF(A30="","",CHOOSE(WEEKDAY(A30),"Paz","Pzt","Sal","Çar","Per","Cum","Cmt"))</f>
        <v>Cum</v>
      </c>
      <c r="C30" s="15" t="s">
        <v>30</v>
      </c>
      <c r="D30" s="15" t="s">
        <v>31</v>
      </c>
      <c r="E30" s="16" t="n">
        <v>0.666666666666667</v>
      </c>
      <c r="F30" s="16" t="n">
        <v>0</v>
      </c>
      <c r="G30" s="17" t="n">
        <f aca="false">IF(OR(E30="",F30=""),"",ROUND(MOD(F30-E30,1)*24,2))</f>
        <v>8</v>
      </c>
      <c r="H30" s="18" t="n">
        <v>1</v>
      </c>
      <c r="I30" s="19" t="n">
        <f aca="false">IF(G30="","",G30-N(H30))</f>
        <v>7</v>
      </c>
      <c r="J30" s="17" t="n">
        <f aca="false">IF(OR(E30="",F30=""),"",ROUND(24*(MAX(0,MIN((E30+MOD(F30-E30,1)),6/24)-E30)+MAX(0,MIN((E30+MOD(F30-E30,1)),30/24)-MAX(E30,20/24))+MAX(0,(E30+MOD(F30-E30,1))-MAX(E30,44/24))),2))</f>
        <v>4</v>
      </c>
      <c r="K30" s="15" t="s">
        <v>32</v>
      </c>
    </row>
    <row r="31" customFormat="false" ht="15" hidden="false" customHeight="false" outlineLevel="0" collapsed="false">
      <c r="A31" s="13" t="n">
        <v>46391</v>
      </c>
      <c r="B31" s="14" t="str">
        <f aca="false">IF(A31="","",CHOOSE(WEEKDAY(A31),"Paz","Pzt","Sal","Çar","Per","Cum","Cmt"))</f>
        <v>Pzt</v>
      </c>
      <c r="C31" s="15" t="s">
        <v>30</v>
      </c>
      <c r="D31" s="15" t="s">
        <v>11</v>
      </c>
      <c r="E31" s="16" t="n">
        <v>0.666666666666667</v>
      </c>
      <c r="F31" s="16" t="n">
        <v>0</v>
      </c>
      <c r="G31" s="17" t="n">
        <f aca="false">IF(OR(E31="",F31=""),"",ROUND(MOD(F31-E31,1)*24,2))</f>
        <v>8</v>
      </c>
      <c r="H31" s="18" t="n">
        <v>1</v>
      </c>
      <c r="I31" s="19" t="n">
        <f aca="false">IF(G31="","",G31-N(H31))</f>
        <v>7</v>
      </c>
      <c r="J31" s="17" t="n">
        <f aca="false">IF(OR(E31="",F31=""),"",ROUND(24*(MAX(0,MIN((E31+MOD(F31-E31,1)),6/24)-E31)+MAX(0,MIN((E31+MOD(F31-E31,1)),30/24)-MAX(E31,20/24))+MAX(0,(E31+MOD(F31-E31,1))-MAX(E31,44/24))),2))</f>
        <v>4</v>
      </c>
      <c r="K31" s="15"/>
    </row>
    <row r="32" customFormat="false" ht="15" hidden="false" customHeight="false" outlineLevel="0" collapsed="false">
      <c r="A32" s="13" t="n">
        <v>46392</v>
      </c>
      <c r="B32" s="14" t="str">
        <f aca="false">IF(A32="","",CHOOSE(WEEKDAY(A32),"Paz","Pzt","Sal","Çar","Per","Cum","Cmt"))</f>
        <v>Sal</v>
      </c>
      <c r="C32" s="15" t="s">
        <v>30</v>
      </c>
      <c r="D32" s="15" t="s">
        <v>11</v>
      </c>
      <c r="E32" s="16" t="n">
        <v>0.666666666666667</v>
      </c>
      <c r="F32" s="16" t="n">
        <v>0</v>
      </c>
      <c r="G32" s="17" t="n">
        <f aca="false">IF(OR(E32="",F32=""),"",ROUND(MOD(F32-E32,1)*24,2))</f>
        <v>8</v>
      </c>
      <c r="H32" s="18" t="n">
        <v>1</v>
      </c>
      <c r="I32" s="19" t="n">
        <f aca="false">IF(G32="","",G32-N(H32))</f>
        <v>7</v>
      </c>
      <c r="J32" s="17" t="n">
        <f aca="false">IF(OR(E32="",F32=""),"",ROUND(24*(MAX(0,MIN((E32+MOD(F32-E32,1)),6/24)-E32)+MAX(0,MIN((E32+MOD(F32-E32,1)),30/24)-MAX(E32,20/24))+MAX(0,(E32+MOD(F32-E32,1))-MAX(E32,44/24))),2))</f>
        <v>4</v>
      </c>
      <c r="K32" s="15"/>
    </row>
    <row r="33" customFormat="false" ht="15" hidden="false" customHeight="false" outlineLevel="0" collapsed="false">
      <c r="A33" s="13" t="n">
        <v>46393</v>
      </c>
      <c r="B33" s="14" t="str">
        <f aca="false">IF(A33="","",CHOOSE(WEEKDAY(A33),"Paz","Pzt","Sal","Çar","Per","Cum","Cmt"))</f>
        <v>Çar</v>
      </c>
      <c r="C33" s="15" t="s">
        <v>30</v>
      </c>
      <c r="D33" s="15" t="s">
        <v>11</v>
      </c>
      <c r="E33" s="16" t="n">
        <v>0.680555555555556</v>
      </c>
      <c r="F33" s="16" t="n">
        <v>0</v>
      </c>
      <c r="G33" s="17" t="n">
        <f aca="false">IF(OR(E33="",F33=""),"",ROUND(MOD(F33-E33,1)*24,2))</f>
        <v>7.67</v>
      </c>
      <c r="H33" s="18" t="n">
        <v>1</v>
      </c>
      <c r="I33" s="19" t="n">
        <f aca="false">IF(G33="","",G33-N(H33))</f>
        <v>6.67</v>
      </c>
      <c r="J33" s="17" t="n">
        <f aca="false">IF(OR(E33="",F33=""),"",ROUND(24*(MAX(0,MIN((E33+MOD(F33-E33,1)),6/24)-E33)+MAX(0,MIN((E33+MOD(F33-E33,1)),30/24)-MAX(E33,20/24))+MAX(0,(E33+MOD(F33-E33,1))-MAX(E33,44/24))),2))</f>
        <v>4</v>
      </c>
      <c r="K33" s="15" t="s">
        <v>33</v>
      </c>
    </row>
    <row r="34" customFormat="false" ht="15" hidden="false" customHeight="false" outlineLevel="0" collapsed="false">
      <c r="A34" s="13" t="n">
        <v>46394</v>
      </c>
      <c r="B34" s="14" t="str">
        <f aca="false">IF(A34="","",CHOOSE(WEEKDAY(A34),"Paz","Pzt","Sal","Çar","Per","Cum","Cmt"))</f>
        <v>Per</v>
      </c>
      <c r="C34" s="15" t="s">
        <v>30</v>
      </c>
      <c r="D34" s="15" t="s">
        <v>11</v>
      </c>
      <c r="E34" s="16" t="n">
        <v>0.666666666666667</v>
      </c>
      <c r="F34" s="16" t="n">
        <v>0</v>
      </c>
      <c r="G34" s="17" t="n">
        <f aca="false">IF(OR(E34="",F34=""),"",ROUND(MOD(F34-E34,1)*24,2))</f>
        <v>8</v>
      </c>
      <c r="H34" s="18" t="n">
        <v>1</v>
      </c>
      <c r="I34" s="19" t="n">
        <f aca="false">IF(G34="","",G34-N(H34))</f>
        <v>7</v>
      </c>
      <c r="J34" s="17" t="n">
        <f aca="false">IF(OR(E34="",F34=""),"",ROUND(24*(MAX(0,MIN((E34+MOD(F34-E34,1)),6/24)-E34)+MAX(0,MIN((E34+MOD(F34-E34,1)),30/24)-MAX(E34,20/24))+MAX(0,(E34+MOD(F34-E34,1))-MAX(E34,44/24))),2))</f>
        <v>4</v>
      </c>
      <c r="K34" s="15"/>
    </row>
    <row r="35" customFormat="false" ht="15" hidden="false" customHeight="false" outlineLevel="0" collapsed="false">
      <c r="A35" s="13" t="n">
        <v>46395</v>
      </c>
      <c r="B35" s="14" t="str">
        <f aca="false">IF(A35="","",CHOOSE(WEEKDAY(A35),"Paz","Pzt","Sal","Çar","Per","Cum","Cmt"))</f>
        <v>Cum</v>
      </c>
      <c r="C35" s="15" t="s">
        <v>30</v>
      </c>
      <c r="D35" s="15" t="s">
        <v>11</v>
      </c>
      <c r="E35" s="16" t="n">
        <v>0.666666666666667</v>
      </c>
      <c r="F35" s="16" t="n">
        <v>0</v>
      </c>
      <c r="G35" s="17" t="n">
        <f aca="false">IF(OR(E35="",F35=""),"",ROUND(MOD(F35-E35,1)*24,2))</f>
        <v>8</v>
      </c>
      <c r="H35" s="18" t="n">
        <v>1</v>
      </c>
      <c r="I35" s="19" t="n">
        <f aca="false">IF(G35="","",G35-N(H35))</f>
        <v>7</v>
      </c>
      <c r="J35" s="17" t="n">
        <f aca="false">IF(OR(E35="",F35=""),"",ROUND(24*(MAX(0,MIN((E35+MOD(F35-E35,1)),6/24)-E35)+MAX(0,MIN((E35+MOD(F35-E35,1)),30/24)-MAX(E35,20/24))+MAX(0,(E35+MOD(F35-E35,1))-MAX(E35,44/24))),2))</f>
        <v>4</v>
      </c>
      <c r="K35" s="15"/>
    </row>
    <row r="36" customFormat="false" ht="15" hidden="false" customHeight="false" outlineLevel="0" collapsed="false">
      <c r="A36" s="13" t="n">
        <v>46398</v>
      </c>
      <c r="B36" s="14" t="str">
        <f aca="false">IF(A36="","",CHOOSE(WEEKDAY(A36),"Paz","Pzt","Sal","Çar","Per","Cum","Cmt"))</f>
        <v>Pzt</v>
      </c>
      <c r="C36" s="15" t="s">
        <v>30</v>
      </c>
      <c r="D36" s="15" t="s">
        <v>11</v>
      </c>
      <c r="E36" s="16" t="n">
        <v>0.666666666666667</v>
      </c>
      <c r="F36" s="16" t="n">
        <v>0</v>
      </c>
      <c r="G36" s="17" t="n">
        <f aca="false">IF(OR(E36="",F36=""),"",ROUND(MOD(F36-E36,1)*24,2))</f>
        <v>8</v>
      </c>
      <c r="H36" s="18" t="n">
        <v>1</v>
      </c>
      <c r="I36" s="19" t="n">
        <f aca="false">IF(G36="","",G36-N(H36))</f>
        <v>7</v>
      </c>
      <c r="J36" s="17" t="n">
        <f aca="false">IF(OR(E36="",F36=""),"",ROUND(24*(MAX(0,MIN((E36+MOD(F36-E36,1)),6/24)-E36)+MAX(0,MIN((E36+MOD(F36-E36,1)),30/24)-MAX(E36,20/24))+MAX(0,(E36+MOD(F36-E36,1))-MAX(E36,44/24))),2))</f>
        <v>4</v>
      </c>
      <c r="K36" s="15"/>
    </row>
    <row r="37" customFormat="false" ht="15" hidden="false" customHeight="false" outlineLevel="0" collapsed="false">
      <c r="A37" s="13" t="n">
        <v>46399</v>
      </c>
      <c r="B37" s="14" t="str">
        <f aca="false">IF(A37="","",CHOOSE(WEEKDAY(A37),"Paz","Pzt","Sal","Çar","Per","Cum","Cmt"))</f>
        <v>Sal</v>
      </c>
      <c r="C37" s="15" t="s">
        <v>30</v>
      </c>
      <c r="D37" s="15" t="s">
        <v>11</v>
      </c>
      <c r="E37" s="16" t="n">
        <v>0.666666666666667</v>
      </c>
      <c r="F37" s="16" t="n">
        <v>0</v>
      </c>
      <c r="G37" s="17" t="n">
        <f aca="false">IF(OR(E37="",F37=""),"",ROUND(MOD(F37-E37,1)*24,2))</f>
        <v>8</v>
      </c>
      <c r="H37" s="18" t="n">
        <v>1</v>
      </c>
      <c r="I37" s="19" t="n">
        <f aca="false">IF(G37="","",G37-N(H37))</f>
        <v>7</v>
      </c>
      <c r="J37" s="17" t="n">
        <f aca="false">IF(OR(E37="",F37=""),"",ROUND(24*(MAX(0,MIN((E37+MOD(F37-E37,1)),6/24)-E37)+MAX(0,MIN((E37+MOD(F37-E37,1)),30/24)-MAX(E37,20/24))+MAX(0,(E37+MOD(F37-E37,1))-MAX(E37,44/24))),2))</f>
        <v>4</v>
      </c>
      <c r="K37" s="15"/>
    </row>
    <row r="38" customFormat="false" ht="15" hidden="false" customHeight="false" outlineLevel="0" collapsed="false">
      <c r="A38" s="13" t="n">
        <v>46400</v>
      </c>
      <c r="B38" s="14" t="str">
        <f aca="false">IF(A38="","",CHOOSE(WEEKDAY(A38),"Paz","Pzt","Sal","Çar","Per","Cum","Cmt"))</f>
        <v>Çar</v>
      </c>
      <c r="C38" s="15" t="s">
        <v>30</v>
      </c>
      <c r="D38" s="15" t="s">
        <v>34</v>
      </c>
      <c r="E38" s="16"/>
      <c r="F38" s="16"/>
      <c r="G38" s="17" t="str">
        <f aca="false">IF(OR(E38="",F38=""),"",ROUND(MOD(F38-E38,1)*24,2))</f>
        <v/>
      </c>
      <c r="H38" s="18"/>
      <c r="I38" s="19" t="str">
        <f aca="false">IF(G38="","",G38-N(H38))</f>
        <v/>
      </c>
      <c r="J38" s="17" t="str">
        <f aca="false">IF(OR(E38="",F38=""),"",ROUND(24*(MAX(0,MIN((E38+MOD(F38-E38,1)),6/24)-E38)+MAX(0,MIN((E38+MOD(F38-E38,1)),30/24)-MAX(E38,20/24))+MAX(0,(E38+MOD(F38-E38,1))-MAX(E38,44/24))),2))</f>
        <v/>
      </c>
      <c r="K38" s="15" t="s">
        <v>35</v>
      </c>
    </row>
    <row r="39" customFormat="false" ht="15" hidden="false" customHeight="false" outlineLevel="0" collapsed="false">
      <c r="A39" s="13" t="n">
        <v>46401</v>
      </c>
      <c r="B39" s="14" t="str">
        <f aca="false">IF(A39="","",CHOOSE(WEEKDAY(A39),"Paz","Pzt","Sal","Çar","Per","Cum","Cmt"))</f>
        <v>Per</v>
      </c>
      <c r="C39" s="15" t="s">
        <v>30</v>
      </c>
      <c r="D39" s="15" t="s">
        <v>11</v>
      </c>
      <c r="E39" s="16" t="n">
        <v>0.666666666666667</v>
      </c>
      <c r="F39" s="16" t="n">
        <v>0</v>
      </c>
      <c r="G39" s="17" t="n">
        <f aca="false">IF(OR(E39="",F39=""),"",ROUND(MOD(F39-E39,1)*24,2))</f>
        <v>8</v>
      </c>
      <c r="H39" s="18" t="n">
        <v>1</v>
      </c>
      <c r="I39" s="19" t="n">
        <f aca="false">IF(G39="","",G39-N(H39))</f>
        <v>7</v>
      </c>
      <c r="J39" s="17" t="n">
        <f aca="false">IF(OR(E39="",F39=""),"",ROUND(24*(MAX(0,MIN((E39+MOD(F39-E39,1)),6/24)-E39)+MAX(0,MIN((E39+MOD(F39-E39,1)),30/24)-MAX(E39,20/24))+MAX(0,(E39+MOD(F39-E39,1))-MAX(E39,44/24))),2))</f>
        <v>4</v>
      </c>
      <c r="K39" s="15"/>
    </row>
    <row r="40" customFormat="false" ht="15" hidden="false" customHeight="false" outlineLevel="0" collapsed="false">
      <c r="A40" s="13" t="n">
        <v>46402</v>
      </c>
      <c r="B40" s="14" t="str">
        <f aca="false">IF(A40="","",CHOOSE(WEEKDAY(A40),"Paz","Pzt","Sal","Çar","Per","Cum","Cmt"))</f>
        <v>Cum</v>
      </c>
      <c r="C40" s="15" t="s">
        <v>30</v>
      </c>
      <c r="D40" s="15" t="s">
        <v>11</v>
      </c>
      <c r="E40" s="16" t="n">
        <v>0.666666666666667</v>
      </c>
      <c r="F40" s="16" t="n">
        <v>0</v>
      </c>
      <c r="G40" s="17" t="n">
        <f aca="false">IF(OR(E40="",F40=""),"",ROUND(MOD(F40-E40,1)*24,2))</f>
        <v>8</v>
      </c>
      <c r="H40" s="18" t="n">
        <v>1</v>
      </c>
      <c r="I40" s="19" t="n">
        <f aca="false">IF(G40="","",G40-N(H40))</f>
        <v>7</v>
      </c>
      <c r="J40" s="17" t="n">
        <f aca="false">IF(OR(E40="",F40=""),"",ROUND(24*(MAX(0,MIN((E40+MOD(F40-E40,1)),6/24)-E40)+MAX(0,MIN((E40+MOD(F40-E40,1)),30/24)-MAX(E40,20/24))+MAX(0,(E40+MOD(F40-E40,1))-MAX(E40,44/24))),2))</f>
        <v>4</v>
      </c>
      <c r="K40" s="15"/>
    </row>
    <row r="41" customFormat="false" ht="15" hidden="false" customHeight="false" outlineLevel="0" collapsed="false">
      <c r="A41" s="13" t="n">
        <v>46405</v>
      </c>
      <c r="B41" s="14" t="str">
        <f aca="false">IF(A41="","",CHOOSE(WEEKDAY(A41),"Paz","Pzt","Sal","Çar","Per","Cum","Cmt"))</f>
        <v>Pzt</v>
      </c>
      <c r="C41" s="15" t="s">
        <v>30</v>
      </c>
      <c r="D41" s="15" t="s">
        <v>11</v>
      </c>
      <c r="E41" s="16" t="n">
        <v>0.666666666666667</v>
      </c>
      <c r="F41" s="16" t="n">
        <v>0</v>
      </c>
      <c r="G41" s="17" t="n">
        <f aca="false">IF(OR(E41="",F41=""),"",ROUND(MOD(F41-E41,1)*24,2))</f>
        <v>8</v>
      </c>
      <c r="H41" s="18" t="n">
        <v>1</v>
      </c>
      <c r="I41" s="19" t="n">
        <f aca="false">IF(G41="","",G41-N(H41))</f>
        <v>7</v>
      </c>
      <c r="J41" s="17" t="n">
        <f aca="false">IF(OR(E41="",F41=""),"",ROUND(24*(MAX(0,MIN((E41+MOD(F41-E41,1)),6/24)-E41)+MAX(0,MIN((E41+MOD(F41-E41,1)),30/24)-MAX(E41,20/24))+MAX(0,(E41+MOD(F41-E41,1))-MAX(E41,44/24))),2))</f>
        <v>4</v>
      </c>
      <c r="K41" s="15"/>
    </row>
    <row r="42" customFormat="false" ht="15" hidden="false" customHeight="false" outlineLevel="0" collapsed="false">
      <c r="A42" s="13" t="n">
        <v>46406</v>
      </c>
      <c r="B42" s="14" t="str">
        <f aca="false">IF(A42="","",CHOOSE(WEEKDAY(A42),"Paz","Pzt","Sal","Çar","Per","Cum","Cmt"))</f>
        <v>Sal</v>
      </c>
      <c r="C42" s="15" t="s">
        <v>30</v>
      </c>
      <c r="D42" s="15" t="s">
        <v>11</v>
      </c>
      <c r="E42" s="16" t="n">
        <v>0.666666666666667</v>
      </c>
      <c r="F42" s="16" t="n">
        <v>0</v>
      </c>
      <c r="G42" s="17" t="n">
        <f aca="false">IF(OR(E42="",F42=""),"",ROUND(MOD(F42-E42,1)*24,2))</f>
        <v>8</v>
      </c>
      <c r="H42" s="18" t="n">
        <v>1</v>
      </c>
      <c r="I42" s="19" t="n">
        <f aca="false">IF(G42="","",G42-N(H42))</f>
        <v>7</v>
      </c>
      <c r="J42" s="17" t="n">
        <f aca="false">IF(OR(E42="",F42=""),"",ROUND(24*(MAX(0,MIN((E42+MOD(F42-E42,1)),6/24)-E42)+MAX(0,MIN((E42+MOD(F42-E42,1)),30/24)-MAX(E42,20/24))+MAX(0,(E42+MOD(F42-E42,1))-MAX(E42,44/24))),2))</f>
        <v>4</v>
      </c>
      <c r="K42" s="15"/>
    </row>
    <row r="43" customFormat="false" ht="15" hidden="false" customHeight="false" outlineLevel="0" collapsed="false">
      <c r="A43" s="13" t="n">
        <v>46407</v>
      </c>
      <c r="B43" s="14" t="str">
        <f aca="false">IF(A43="","",CHOOSE(WEEKDAY(A43),"Paz","Pzt","Sal","Çar","Per","Cum","Cmt"))</f>
        <v>Çar</v>
      </c>
      <c r="C43" s="15" t="s">
        <v>30</v>
      </c>
      <c r="D43" s="15" t="s">
        <v>11</v>
      </c>
      <c r="E43" s="16" t="n">
        <v>0.666666666666667</v>
      </c>
      <c r="F43" s="16" t="n">
        <v>0</v>
      </c>
      <c r="G43" s="17" t="n">
        <f aca="false">IF(OR(E43="",F43=""),"",ROUND(MOD(F43-E43,1)*24,2))</f>
        <v>8</v>
      </c>
      <c r="H43" s="18" t="n">
        <v>1</v>
      </c>
      <c r="I43" s="19" t="n">
        <f aca="false">IF(G43="","",G43-N(H43))</f>
        <v>7</v>
      </c>
      <c r="J43" s="17" t="n">
        <f aca="false">IF(OR(E43="",F43=""),"",ROUND(24*(MAX(0,MIN((E43+MOD(F43-E43,1)),6/24)-E43)+MAX(0,MIN((E43+MOD(F43-E43,1)),30/24)-MAX(E43,20/24))+MAX(0,(E43+MOD(F43-E43,1))-MAX(E43,44/24))),2))</f>
        <v>4</v>
      </c>
      <c r="K43" s="15"/>
    </row>
    <row r="44" customFormat="false" ht="15" hidden="false" customHeight="false" outlineLevel="0" collapsed="false">
      <c r="A44" s="13" t="n">
        <v>46408</v>
      </c>
      <c r="B44" s="14" t="str">
        <f aca="false">IF(A44="","",CHOOSE(WEEKDAY(A44),"Paz","Pzt","Sal","Çar","Per","Cum","Cmt"))</f>
        <v>Per</v>
      </c>
      <c r="C44" s="15" t="s">
        <v>30</v>
      </c>
      <c r="D44" s="15" t="s">
        <v>11</v>
      </c>
      <c r="E44" s="16" t="n">
        <v>0.666666666666667</v>
      </c>
      <c r="F44" s="16" t="n">
        <v>0.979166666666667</v>
      </c>
      <c r="G44" s="17" t="n">
        <f aca="false">IF(OR(E44="",F44=""),"",ROUND(MOD(F44-E44,1)*24,2))</f>
        <v>7.5</v>
      </c>
      <c r="H44" s="18" t="n">
        <v>1</v>
      </c>
      <c r="I44" s="19" t="n">
        <f aca="false">IF(G44="","",G44-N(H44))</f>
        <v>6.5</v>
      </c>
      <c r="J44" s="17" t="n">
        <f aca="false">IF(OR(E44="",F44=""),"",ROUND(24*(MAX(0,MIN((E44+MOD(F44-E44,1)),6/24)-E44)+MAX(0,MIN((E44+MOD(F44-E44,1)),30/24)-MAX(E44,20/24))+MAX(0,(E44+MOD(F44-E44,1))-MAX(E44,44/24))),2))</f>
        <v>3.5</v>
      </c>
      <c r="K44" s="15" t="s">
        <v>36</v>
      </c>
    </row>
    <row r="45" customFormat="false" ht="15" hidden="false" customHeight="false" outlineLevel="0" collapsed="false">
      <c r="A45" s="13" t="n">
        <v>46409</v>
      </c>
      <c r="B45" s="14" t="str">
        <f aca="false">IF(A45="","",CHOOSE(WEEKDAY(A45),"Paz","Pzt","Sal","Çar","Per","Cum","Cmt"))</f>
        <v>Cum</v>
      </c>
      <c r="C45" s="15" t="s">
        <v>30</v>
      </c>
      <c r="D45" s="15" t="s">
        <v>11</v>
      </c>
      <c r="E45" s="16" t="n">
        <v>0.666666666666667</v>
      </c>
      <c r="F45" s="16" t="n">
        <v>0</v>
      </c>
      <c r="G45" s="17" t="n">
        <f aca="false">IF(OR(E45="",F45=""),"",ROUND(MOD(F45-E45,1)*24,2))</f>
        <v>8</v>
      </c>
      <c r="H45" s="18" t="n">
        <v>1</v>
      </c>
      <c r="I45" s="19" t="n">
        <f aca="false">IF(G45="","",G45-N(H45))</f>
        <v>7</v>
      </c>
      <c r="J45" s="17" t="n">
        <f aca="false">IF(OR(E45="",F45=""),"",ROUND(24*(MAX(0,MIN((E45+MOD(F45-E45,1)),6/24)-E45)+MAX(0,MIN((E45+MOD(F45-E45,1)),30/24)-MAX(E45,20/24))+MAX(0,(E45+MOD(F45-E45,1))-MAX(E45,44/24))),2))</f>
        <v>4</v>
      </c>
      <c r="K45" s="15"/>
    </row>
    <row r="46" customFormat="false" ht="15" hidden="false" customHeight="false" outlineLevel="0" collapsed="false">
      <c r="A46" s="13" t="n">
        <v>46412</v>
      </c>
      <c r="B46" s="14" t="str">
        <f aca="false">IF(A46="","",CHOOSE(WEEKDAY(A46),"Paz","Pzt","Sal","Çar","Per","Cum","Cmt"))</f>
        <v>Pzt</v>
      </c>
      <c r="C46" s="15" t="s">
        <v>30</v>
      </c>
      <c r="D46" s="15" t="s">
        <v>11</v>
      </c>
      <c r="E46" s="16" t="n">
        <v>0.666666666666667</v>
      </c>
      <c r="F46" s="16" t="n">
        <v>0</v>
      </c>
      <c r="G46" s="17" t="n">
        <f aca="false">IF(OR(E46="",F46=""),"",ROUND(MOD(F46-E46,1)*24,2))</f>
        <v>8</v>
      </c>
      <c r="H46" s="18" t="n">
        <v>1</v>
      </c>
      <c r="I46" s="19" t="n">
        <f aca="false">IF(G46="","",G46-N(H46))</f>
        <v>7</v>
      </c>
      <c r="J46" s="17" t="n">
        <f aca="false">IF(OR(E46="",F46=""),"",ROUND(24*(MAX(0,MIN((E46+MOD(F46-E46,1)),6/24)-E46)+MAX(0,MIN((E46+MOD(F46-E46,1)),30/24)-MAX(E46,20/24))+MAX(0,(E46+MOD(F46-E46,1))-MAX(E46,44/24))),2))</f>
        <v>4</v>
      </c>
      <c r="K46" s="15"/>
    </row>
    <row r="47" customFormat="false" ht="15" hidden="false" customHeight="false" outlineLevel="0" collapsed="false">
      <c r="A47" s="13" t="n">
        <v>46413</v>
      </c>
      <c r="B47" s="14" t="str">
        <f aca="false">IF(A47="","",CHOOSE(WEEKDAY(A47),"Paz","Pzt","Sal","Çar","Per","Cum","Cmt"))</f>
        <v>Sal</v>
      </c>
      <c r="C47" s="15" t="s">
        <v>30</v>
      </c>
      <c r="D47" s="15" t="s">
        <v>11</v>
      </c>
      <c r="E47" s="16" t="n">
        <v>0.666666666666667</v>
      </c>
      <c r="F47" s="16" t="n">
        <v>0</v>
      </c>
      <c r="G47" s="17" t="n">
        <f aca="false">IF(OR(E47="",F47=""),"",ROUND(MOD(F47-E47,1)*24,2))</f>
        <v>8</v>
      </c>
      <c r="H47" s="18" t="n">
        <v>1</v>
      </c>
      <c r="I47" s="19" t="n">
        <f aca="false">IF(G47="","",G47-N(H47))</f>
        <v>7</v>
      </c>
      <c r="J47" s="17" t="n">
        <f aca="false">IF(OR(E47="",F47=""),"",ROUND(24*(MAX(0,MIN((E47+MOD(F47-E47,1)),6/24)-E47)+MAX(0,MIN((E47+MOD(F47-E47,1)),30/24)-MAX(E47,20/24))+MAX(0,(E47+MOD(F47-E47,1))-MAX(E47,44/24))),2))</f>
        <v>4</v>
      </c>
      <c r="K47" s="15"/>
    </row>
    <row r="48" customFormat="false" ht="15" hidden="false" customHeight="false" outlineLevel="0" collapsed="false">
      <c r="A48" s="13" t="n">
        <v>46414</v>
      </c>
      <c r="B48" s="14" t="str">
        <f aca="false">IF(A48="","",CHOOSE(WEEKDAY(A48),"Paz","Pzt","Sal","Çar","Per","Cum","Cmt"))</f>
        <v>Çar</v>
      </c>
      <c r="C48" s="15" t="s">
        <v>30</v>
      </c>
      <c r="D48" s="15" t="s">
        <v>37</v>
      </c>
      <c r="E48" s="16"/>
      <c r="F48" s="16"/>
      <c r="G48" s="17" t="str">
        <f aca="false">IF(OR(E48="",F48=""),"",ROUND(MOD(F48-E48,1)*24,2))</f>
        <v/>
      </c>
      <c r="H48" s="18"/>
      <c r="I48" s="19" t="str">
        <f aca="false">IF(G48="","",G48-N(H48))</f>
        <v/>
      </c>
      <c r="J48" s="17" t="str">
        <f aca="false">IF(OR(E48="",F48=""),"",ROUND(24*(MAX(0,MIN((E48+MOD(F48-E48,1)),6/24)-E48)+MAX(0,MIN((E48+MOD(F48-E48,1)),30/24)-MAX(E48,20/24))+MAX(0,(E48+MOD(F48-E48,1))-MAX(E48,44/24))),2))</f>
        <v/>
      </c>
      <c r="K48" s="15" t="s">
        <v>38</v>
      </c>
    </row>
    <row r="49" customFormat="false" ht="15" hidden="false" customHeight="false" outlineLevel="0" collapsed="false">
      <c r="A49" s="13" t="n">
        <v>46415</v>
      </c>
      <c r="B49" s="14" t="str">
        <f aca="false">IF(A49="","",CHOOSE(WEEKDAY(A49),"Paz","Pzt","Sal","Çar","Per","Cum","Cmt"))</f>
        <v>Per</v>
      </c>
      <c r="C49" s="15" t="s">
        <v>30</v>
      </c>
      <c r="D49" s="15" t="s">
        <v>11</v>
      </c>
      <c r="E49" s="16" t="n">
        <v>0.666666666666667</v>
      </c>
      <c r="F49" s="16" t="n">
        <v>0</v>
      </c>
      <c r="G49" s="17" t="n">
        <f aca="false">IF(OR(E49="",F49=""),"",ROUND(MOD(F49-E49,1)*24,2))</f>
        <v>8</v>
      </c>
      <c r="H49" s="18" t="n">
        <v>1</v>
      </c>
      <c r="I49" s="19" t="n">
        <f aca="false">IF(G49="","",G49-N(H49))</f>
        <v>7</v>
      </c>
      <c r="J49" s="17" t="n">
        <f aca="false">IF(OR(E49="",F49=""),"",ROUND(24*(MAX(0,MIN((E49+MOD(F49-E49,1)),6/24)-E49)+MAX(0,MIN((E49+MOD(F49-E49,1)),30/24)-MAX(E49,20/24))+MAX(0,(E49+MOD(F49-E49,1))-MAX(E49,44/24))),2))</f>
        <v>4</v>
      </c>
      <c r="K49" s="15"/>
    </row>
    <row r="50" customFormat="false" ht="15" hidden="false" customHeight="false" outlineLevel="0" collapsed="false">
      <c r="A50" s="13" t="n">
        <v>46416</v>
      </c>
      <c r="B50" s="14" t="str">
        <f aca="false">IF(A50="","",CHOOSE(WEEKDAY(A50),"Paz","Pzt","Sal","Çar","Per","Cum","Cmt"))</f>
        <v>Cum</v>
      </c>
      <c r="C50" s="15" t="s">
        <v>30</v>
      </c>
      <c r="D50" s="15" t="s">
        <v>11</v>
      </c>
      <c r="E50" s="16" t="n">
        <v>0.666666666666667</v>
      </c>
      <c r="F50" s="16" t="n">
        <v>0</v>
      </c>
      <c r="G50" s="17" t="n">
        <f aca="false">IF(OR(E50="",F50=""),"",ROUND(MOD(F50-E50,1)*24,2))</f>
        <v>8</v>
      </c>
      <c r="H50" s="18" t="n">
        <v>1</v>
      </c>
      <c r="I50" s="19" t="n">
        <f aca="false">IF(G50="","",G50-N(H50))</f>
        <v>7</v>
      </c>
      <c r="J50" s="17" t="n">
        <f aca="false">IF(OR(E50="",F50=""),"",ROUND(24*(MAX(0,MIN((E50+MOD(F50-E50,1)),6/24)-E50)+MAX(0,MIN((E50+MOD(F50-E50,1)),30/24)-MAX(E50,20/24))+MAX(0,(E50+MOD(F50-E50,1))-MAX(E50,44/24))),2))</f>
        <v>4</v>
      </c>
      <c r="K50" s="15"/>
    </row>
    <row r="51" customFormat="false" ht="15" hidden="false" customHeight="false" outlineLevel="0" collapsed="false">
      <c r="A51" s="13" t="n">
        <v>46388</v>
      </c>
      <c r="B51" s="14" t="str">
        <f aca="false">IF(A51="","",CHOOSE(WEEKDAY(A51),"Paz","Pzt","Sal","Çar","Per","Cum","Cmt"))</f>
        <v>Cum</v>
      </c>
      <c r="C51" s="15" t="s">
        <v>39</v>
      </c>
      <c r="D51" s="15"/>
      <c r="E51" s="16"/>
      <c r="F51" s="16"/>
      <c r="G51" s="17" t="str">
        <f aca="false">IF(OR(E51="",F51=""),"",ROUND(MOD(F51-E51,1)*24,2))</f>
        <v/>
      </c>
      <c r="H51" s="18"/>
      <c r="I51" s="19" t="str">
        <f aca="false">IF(G51="","",G51-N(H51))</f>
        <v/>
      </c>
      <c r="J51" s="17" t="str">
        <f aca="false">IF(OR(E51="",F51=""),"",ROUND(24*(MAX(0,MIN((E51+MOD(F51-E51,1)),6/24)-E51)+MAX(0,MIN((E51+MOD(F51-E51,1)),30/24)-MAX(E51,20/24))+MAX(0,(E51+MOD(F51-E51,1))-MAX(E51,44/24))),2))</f>
        <v/>
      </c>
      <c r="K51" s="15" t="s">
        <v>25</v>
      </c>
    </row>
    <row r="52" customFormat="false" ht="15" hidden="false" customHeight="false" outlineLevel="0" collapsed="false">
      <c r="A52" s="13" t="n">
        <v>46391</v>
      </c>
      <c r="B52" s="14" t="str">
        <f aca="false">IF(A52="","",CHOOSE(WEEKDAY(A52),"Paz","Pzt","Sal","Çar","Per","Cum","Cmt"))</f>
        <v>Pzt</v>
      </c>
      <c r="C52" s="15" t="s">
        <v>39</v>
      </c>
      <c r="D52" s="15" t="s">
        <v>8</v>
      </c>
      <c r="E52" s="16" t="n">
        <v>0.354166666666667</v>
      </c>
      <c r="F52" s="16" t="n">
        <v>0.75</v>
      </c>
      <c r="G52" s="17" t="n">
        <f aca="false">IF(OR(E52="",F52=""),"",ROUND(MOD(F52-E52,1)*24,2))</f>
        <v>9.5</v>
      </c>
      <c r="H52" s="18" t="n">
        <v>1</v>
      </c>
      <c r="I52" s="19" t="n">
        <f aca="false">IF(G52="","",G52-N(H52))</f>
        <v>8.5</v>
      </c>
      <c r="J52" s="17" t="n">
        <f aca="false">IF(OR(E52="",F52=""),"",ROUND(24*(MAX(0,MIN((E52+MOD(F52-E52,1)),6/24)-E52)+MAX(0,MIN((E52+MOD(F52-E52,1)),30/24)-MAX(E52,20/24))+MAX(0,(E52+MOD(F52-E52,1))-MAX(E52,44/24))),2))</f>
        <v>0</v>
      </c>
      <c r="K52" s="15"/>
    </row>
    <row r="53" customFormat="false" ht="15" hidden="false" customHeight="false" outlineLevel="0" collapsed="false">
      <c r="A53" s="13" t="n">
        <v>46392</v>
      </c>
      <c r="B53" s="14" t="str">
        <f aca="false">IF(A53="","",CHOOSE(WEEKDAY(A53),"Paz","Pzt","Sal","Çar","Per","Cum","Cmt"))</f>
        <v>Sal</v>
      </c>
      <c r="C53" s="15" t="s">
        <v>39</v>
      </c>
      <c r="D53" s="15" t="s">
        <v>8</v>
      </c>
      <c r="E53" s="16" t="n">
        <v>0.381944444444444</v>
      </c>
      <c r="F53" s="16" t="n">
        <v>0.75</v>
      </c>
      <c r="G53" s="17" t="n">
        <f aca="false">IF(OR(E53="",F53=""),"",ROUND(MOD(F53-E53,1)*24,2))</f>
        <v>8.83</v>
      </c>
      <c r="H53" s="18" t="n">
        <v>1</v>
      </c>
      <c r="I53" s="19" t="n">
        <f aca="false">IF(G53="","",G53-N(H53))</f>
        <v>7.83</v>
      </c>
      <c r="J53" s="17" t="n">
        <f aca="false">IF(OR(E53="",F53=""),"",ROUND(24*(MAX(0,MIN((E53+MOD(F53-E53,1)),6/24)-E53)+MAX(0,MIN((E53+MOD(F53-E53,1)),30/24)-MAX(E53,20/24))+MAX(0,(E53+MOD(F53-E53,1))-MAX(E53,44/24))),2))</f>
        <v>0</v>
      </c>
      <c r="K53" s="15" t="s">
        <v>40</v>
      </c>
    </row>
    <row r="54" customFormat="false" ht="15" hidden="false" customHeight="false" outlineLevel="0" collapsed="false">
      <c r="A54" s="13" t="n">
        <v>46393</v>
      </c>
      <c r="B54" s="14" t="str">
        <f aca="false">IF(A54="","",CHOOSE(WEEKDAY(A54),"Paz","Pzt","Sal","Çar","Per","Cum","Cmt"))</f>
        <v>Çar</v>
      </c>
      <c r="C54" s="15" t="s">
        <v>39</v>
      </c>
      <c r="D54" s="15" t="s">
        <v>8</v>
      </c>
      <c r="E54" s="16" t="n">
        <v>0.354166666666667</v>
      </c>
      <c r="F54" s="16" t="n">
        <v>0.75</v>
      </c>
      <c r="G54" s="17" t="n">
        <f aca="false">IF(OR(E54="",F54=""),"",ROUND(MOD(F54-E54,1)*24,2))</f>
        <v>9.5</v>
      </c>
      <c r="H54" s="18" t="n">
        <v>1</v>
      </c>
      <c r="I54" s="19" t="n">
        <f aca="false">IF(G54="","",G54-N(H54))</f>
        <v>8.5</v>
      </c>
      <c r="J54" s="17" t="n">
        <f aca="false">IF(OR(E54="",F54=""),"",ROUND(24*(MAX(0,MIN((E54+MOD(F54-E54,1)),6/24)-E54)+MAX(0,MIN((E54+MOD(F54-E54,1)),30/24)-MAX(E54,20/24))+MAX(0,(E54+MOD(F54-E54,1))-MAX(E54,44/24))),2))</f>
        <v>0</v>
      </c>
      <c r="K54" s="15"/>
    </row>
    <row r="55" customFormat="false" ht="15" hidden="false" customHeight="false" outlineLevel="0" collapsed="false">
      <c r="A55" s="13" t="n">
        <v>46394</v>
      </c>
      <c r="B55" s="14" t="str">
        <f aca="false">IF(A55="","",CHOOSE(WEEKDAY(A55),"Paz","Pzt","Sal","Çar","Per","Cum","Cmt"))</f>
        <v>Per</v>
      </c>
      <c r="C55" s="15" t="s">
        <v>39</v>
      </c>
      <c r="D55" s="15" t="s">
        <v>41</v>
      </c>
      <c r="E55" s="16"/>
      <c r="F55" s="16"/>
      <c r="G55" s="17" t="str">
        <f aca="false">IF(OR(E55="",F55=""),"",ROUND(MOD(F55-E55,1)*24,2))</f>
        <v/>
      </c>
      <c r="H55" s="18"/>
      <c r="I55" s="19" t="str">
        <f aca="false">IF(G55="","",G55-N(H55))</f>
        <v/>
      </c>
      <c r="J55" s="17" t="str">
        <f aca="false">IF(OR(E55="",F55=""),"",ROUND(24*(MAX(0,MIN((E55+MOD(F55-E55,1)),6/24)-E55)+MAX(0,MIN((E55+MOD(F55-E55,1)),30/24)-MAX(E55,20/24))+MAX(0,(E55+MOD(F55-E55,1))-MAX(E55,44/24))),2))</f>
        <v/>
      </c>
      <c r="K55" s="15" t="s">
        <v>42</v>
      </c>
    </row>
    <row r="56" customFormat="false" ht="15" hidden="false" customHeight="false" outlineLevel="0" collapsed="false">
      <c r="A56" s="13" t="n">
        <v>46395</v>
      </c>
      <c r="B56" s="14" t="str">
        <f aca="false">IF(A56="","",CHOOSE(WEEKDAY(A56),"Paz","Pzt","Sal","Çar","Per","Cum","Cmt"))</f>
        <v>Cum</v>
      </c>
      <c r="C56" s="15" t="s">
        <v>39</v>
      </c>
      <c r="D56" s="15" t="s">
        <v>41</v>
      </c>
      <c r="E56" s="16"/>
      <c r="F56" s="16"/>
      <c r="G56" s="17" t="str">
        <f aca="false">IF(OR(E56="",F56=""),"",ROUND(MOD(F56-E56,1)*24,2))</f>
        <v/>
      </c>
      <c r="H56" s="18"/>
      <c r="I56" s="19" t="str">
        <f aca="false">IF(G56="","",G56-N(H56))</f>
        <v/>
      </c>
      <c r="J56" s="17" t="str">
        <f aca="false">IF(OR(E56="",F56=""),"",ROUND(24*(MAX(0,MIN((E56+MOD(F56-E56,1)),6/24)-E56)+MAX(0,MIN((E56+MOD(F56-E56,1)),30/24)-MAX(E56,20/24))+MAX(0,(E56+MOD(F56-E56,1))-MAX(E56,44/24))),2))</f>
        <v/>
      </c>
      <c r="K56" s="15" t="s">
        <v>42</v>
      </c>
    </row>
    <row r="57" customFormat="false" ht="15" hidden="false" customHeight="false" outlineLevel="0" collapsed="false">
      <c r="A57" s="13" t="n">
        <v>46398</v>
      </c>
      <c r="B57" s="14" t="str">
        <f aca="false">IF(A57="","",CHOOSE(WEEKDAY(A57),"Paz","Pzt","Sal","Çar","Per","Cum","Cmt"))</f>
        <v>Pzt</v>
      </c>
      <c r="C57" s="15" t="s">
        <v>39</v>
      </c>
      <c r="D57" s="15" t="s">
        <v>8</v>
      </c>
      <c r="E57" s="16" t="n">
        <v>0.354166666666667</v>
      </c>
      <c r="F57" s="16" t="n">
        <v>0.75</v>
      </c>
      <c r="G57" s="17" t="n">
        <f aca="false">IF(OR(E57="",F57=""),"",ROUND(MOD(F57-E57,1)*24,2))</f>
        <v>9.5</v>
      </c>
      <c r="H57" s="18" t="n">
        <v>1</v>
      </c>
      <c r="I57" s="19" t="n">
        <f aca="false">IF(G57="","",G57-N(H57))</f>
        <v>8.5</v>
      </c>
      <c r="J57" s="17" t="n">
        <f aca="false">IF(OR(E57="",F57=""),"",ROUND(24*(MAX(0,MIN((E57+MOD(F57-E57,1)),6/24)-E57)+MAX(0,MIN((E57+MOD(F57-E57,1)),30/24)-MAX(E57,20/24))+MAX(0,(E57+MOD(F57-E57,1))-MAX(E57,44/24))),2))</f>
        <v>0</v>
      </c>
      <c r="K57" s="15"/>
    </row>
    <row r="58" customFormat="false" ht="15" hidden="false" customHeight="false" outlineLevel="0" collapsed="false">
      <c r="A58" s="13" t="n">
        <v>46399</v>
      </c>
      <c r="B58" s="14" t="str">
        <f aca="false">IF(A58="","",CHOOSE(WEEKDAY(A58),"Paz","Pzt","Sal","Çar","Per","Cum","Cmt"))</f>
        <v>Sal</v>
      </c>
      <c r="C58" s="15" t="s">
        <v>39</v>
      </c>
      <c r="D58" s="15" t="s">
        <v>8</v>
      </c>
      <c r="E58" s="16" t="n">
        <v>0.354166666666667</v>
      </c>
      <c r="F58" s="16" t="n">
        <v>0.75</v>
      </c>
      <c r="G58" s="17" t="n">
        <f aca="false">IF(OR(E58="",F58=""),"",ROUND(MOD(F58-E58,1)*24,2))</f>
        <v>9.5</v>
      </c>
      <c r="H58" s="18" t="n">
        <v>1</v>
      </c>
      <c r="I58" s="19" t="n">
        <f aca="false">IF(G58="","",G58-N(H58))</f>
        <v>8.5</v>
      </c>
      <c r="J58" s="17" t="n">
        <f aca="false">IF(OR(E58="",F58=""),"",ROUND(24*(MAX(0,MIN((E58+MOD(F58-E58,1)),6/24)-E58)+MAX(0,MIN((E58+MOD(F58-E58,1)),30/24)-MAX(E58,20/24))+MAX(0,(E58+MOD(F58-E58,1))-MAX(E58,44/24))),2))</f>
        <v>0</v>
      </c>
      <c r="K58" s="15"/>
    </row>
    <row r="59" customFormat="false" ht="15" hidden="false" customHeight="false" outlineLevel="0" collapsed="false">
      <c r="A59" s="13" t="n">
        <v>46400</v>
      </c>
      <c r="B59" s="14" t="str">
        <f aca="false">IF(A59="","",CHOOSE(WEEKDAY(A59),"Paz","Pzt","Sal","Çar","Per","Cum","Cmt"))</f>
        <v>Çar</v>
      </c>
      <c r="C59" s="15" t="s">
        <v>39</v>
      </c>
      <c r="D59" s="15" t="s">
        <v>8</v>
      </c>
      <c r="E59" s="16" t="n">
        <v>0.354166666666667</v>
      </c>
      <c r="F59" s="16" t="n">
        <v>0.75</v>
      </c>
      <c r="G59" s="17" t="n">
        <f aca="false">IF(OR(E59="",F59=""),"",ROUND(MOD(F59-E59,1)*24,2))</f>
        <v>9.5</v>
      </c>
      <c r="H59" s="18" t="n">
        <v>1</v>
      </c>
      <c r="I59" s="19" t="n">
        <f aca="false">IF(G59="","",G59-N(H59))</f>
        <v>8.5</v>
      </c>
      <c r="J59" s="17" t="n">
        <f aca="false">IF(OR(E59="",F59=""),"",ROUND(24*(MAX(0,MIN((E59+MOD(F59-E59,1)),6/24)-E59)+MAX(0,MIN((E59+MOD(F59-E59,1)),30/24)-MAX(E59,20/24))+MAX(0,(E59+MOD(F59-E59,1))-MAX(E59,44/24))),2))</f>
        <v>0</v>
      </c>
      <c r="K59" s="15"/>
    </row>
    <row r="60" customFormat="false" ht="15" hidden="false" customHeight="false" outlineLevel="0" collapsed="false">
      <c r="A60" s="13" t="n">
        <v>46401</v>
      </c>
      <c r="B60" s="14" t="str">
        <f aca="false">IF(A60="","",CHOOSE(WEEKDAY(A60),"Paz","Pzt","Sal","Çar","Per","Cum","Cmt"))</f>
        <v>Per</v>
      </c>
      <c r="C60" s="15" t="s">
        <v>39</v>
      </c>
      <c r="D60" s="15" t="s">
        <v>43</v>
      </c>
      <c r="E60" s="16"/>
      <c r="F60" s="16"/>
      <c r="G60" s="17" t="str">
        <f aca="false">IF(OR(E60="",F60=""),"",ROUND(MOD(F60-E60,1)*24,2))</f>
        <v/>
      </c>
      <c r="H60" s="18"/>
      <c r="I60" s="19" t="str">
        <f aca="false">IF(G60="","",G60-N(H60))</f>
        <v/>
      </c>
      <c r="J60" s="17" t="str">
        <f aca="false">IF(OR(E60="",F60=""),"",ROUND(24*(MAX(0,MIN((E60+MOD(F60-E60,1)),6/24)-E60)+MAX(0,MIN((E60+MOD(F60-E60,1)),30/24)-MAX(E60,20/24))+MAX(0,(E60+MOD(F60-E60,1))-MAX(E60,44/24))),2))</f>
        <v/>
      </c>
      <c r="K60" s="15" t="s">
        <v>44</v>
      </c>
    </row>
    <row r="61" customFormat="false" ht="15" hidden="false" customHeight="false" outlineLevel="0" collapsed="false">
      <c r="A61" s="13" t="n">
        <v>46402</v>
      </c>
      <c r="B61" s="14" t="str">
        <f aca="false">IF(A61="","",CHOOSE(WEEKDAY(A61),"Paz","Pzt","Sal","Çar","Per","Cum","Cmt"))</f>
        <v>Cum</v>
      </c>
      <c r="C61" s="15" t="s">
        <v>39</v>
      </c>
      <c r="D61" s="15" t="s">
        <v>8</v>
      </c>
      <c r="E61" s="16" t="n">
        <v>0.354166666666667</v>
      </c>
      <c r="F61" s="16" t="n">
        <v>0.75</v>
      </c>
      <c r="G61" s="17" t="n">
        <f aca="false">IF(OR(E61="",F61=""),"",ROUND(MOD(F61-E61,1)*24,2))</f>
        <v>9.5</v>
      </c>
      <c r="H61" s="18" t="n">
        <v>1</v>
      </c>
      <c r="I61" s="19" t="n">
        <f aca="false">IF(G61="","",G61-N(H61))</f>
        <v>8.5</v>
      </c>
      <c r="J61" s="17" t="n">
        <f aca="false">IF(OR(E61="",F61=""),"",ROUND(24*(MAX(0,MIN((E61+MOD(F61-E61,1)),6/24)-E61)+MAX(0,MIN((E61+MOD(F61-E61,1)),30/24)-MAX(E61,20/24))+MAX(0,(E61+MOD(F61-E61,1))-MAX(E61,44/24))),2))</f>
        <v>0</v>
      </c>
      <c r="K61" s="15"/>
    </row>
    <row r="62" customFormat="false" ht="15" hidden="false" customHeight="false" outlineLevel="0" collapsed="false">
      <c r="A62" s="13" t="n">
        <v>46405</v>
      </c>
      <c r="B62" s="14" t="str">
        <f aca="false">IF(A62="","",CHOOSE(WEEKDAY(A62),"Paz","Pzt","Sal","Çar","Per","Cum","Cmt"))</f>
        <v>Pzt</v>
      </c>
      <c r="C62" s="15" t="s">
        <v>39</v>
      </c>
      <c r="D62" s="15" t="s">
        <v>8</v>
      </c>
      <c r="E62" s="16" t="n">
        <v>0.354166666666667</v>
      </c>
      <c r="F62" s="16" t="n">
        <v>0.75</v>
      </c>
      <c r="G62" s="17" t="n">
        <f aca="false">IF(OR(E62="",F62=""),"",ROUND(MOD(F62-E62,1)*24,2))</f>
        <v>9.5</v>
      </c>
      <c r="H62" s="18" t="n">
        <v>1</v>
      </c>
      <c r="I62" s="19" t="n">
        <f aca="false">IF(G62="","",G62-N(H62))</f>
        <v>8.5</v>
      </c>
      <c r="J62" s="17" t="n">
        <f aca="false">IF(OR(E62="",F62=""),"",ROUND(24*(MAX(0,MIN((E62+MOD(F62-E62,1)),6/24)-E62)+MAX(0,MIN((E62+MOD(F62-E62,1)),30/24)-MAX(E62,20/24))+MAX(0,(E62+MOD(F62-E62,1))-MAX(E62,44/24))),2))</f>
        <v>0</v>
      </c>
      <c r="K62" s="15"/>
    </row>
    <row r="63" customFormat="false" ht="15" hidden="false" customHeight="false" outlineLevel="0" collapsed="false">
      <c r="A63" s="13" t="n">
        <v>46406</v>
      </c>
      <c r="B63" s="14" t="str">
        <f aca="false">IF(A63="","",CHOOSE(WEEKDAY(A63),"Paz","Pzt","Sal","Çar","Per","Cum","Cmt"))</f>
        <v>Sal</v>
      </c>
      <c r="C63" s="15" t="s">
        <v>39</v>
      </c>
      <c r="D63" s="15" t="s">
        <v>8</v>
      </c>
      <c r="E63" s="16" t="n">
        <v>0.354166666666667</v>
      </c>
      <c r="F63" s="16" t="n">
        <v>0.75</v>
      </c>
      <c r="G63" s="17" t="n">
        <f aca="false">IF(OR(E63="",F63=""),"",ROUND(MOD(F63-E63,1)*24,2))</f>
        <v>9.5</v>
      </c>
      <c r="H63" s="18" t="n">
        <v>1</v>
      </c>
      <c r="I63" s="19" t="n">
        <f aca="false">IF(G63="","",G63-N(H63))</f>
        <v>8.5</v>
      </c>
      <c r="J63" s="17" t="n">
        <f aca="false">IF(OR(E63="",F63=""),"",ROUND(24*(MAX(0,MIN((E63+MOD(F63-E63,1)),6/24)-E63)+MAX(0,MIN((E63+MOD(F63-E63,1)),30/24)-MAX(E63,20/24))+MAX(0,(E63+MOD(F63-E63,1))-MAX(E63,44/24))),2))</f>
        <v>0</v>
      </c>
      <c r="K63" s="15"/>
    </row>
    <row r="64" customFormat="false" ht="15" hidden="false" customHeight="false" outlineLevel="0" collapsed="false">
      <c r="A64" s="13" t="n">
        <v>46407</v>
      </c>
      <c r="B64" s="14" t="str">
        <f aca="false">IF(A64="","",CHOOSE(WEEKDAY(A64),"Paz","Pzt","Sal","Çar","Per","Cum","Cmt"))</f>
        <v>Çar</v>
      </c>
      <c r="C64" s="15" t="s">
        <v>39</v>
      </c>
      <c r="D64" s="15" t="s">
        <v>8</v>
      </c>
      <c r="E64" s="16" t="n">
        <v>0.354166666666667</v>
      </c>
      <c r="F64" s="16" t="n">
        <v>0.729166666666667</v>
      </c>
      <c r="G64" s="17" t="n">
        <f aca="false">IF(OR(E64="",F64=""),"",ROUND(MOD(F64-E64,1)*24,2))</f>
        <v>9</v>
      </c>
      <c r="H64" s="18" t="n">
        <v>1</v>
      </c>
      <c r="I64" s="19" t="n">
        <f aca="false">IF(G64="","",G64-N(H64))</f>
        <v>8</v>
      </c>
      <c r="J64" s="17" t="n">
        <f aca="false">IF(OR(E64="",F64=""),"",ROUND(24*(MAX(0,MIN((E64+MOD(F64-E64,1)),6/24)-E64)+MAX(0,MIN((E64+MOD(F64-E64,1)),30/24)-MAX(E64,20/24))+MAX(0,(E64+MOD(F64-E64,1))-MAX(E64,44/24))),2))</f>
        <v>0</v>
      </c>
      <c r="K64" s="15" t="s">
        <v>45</v>
      </c>
    </row>
    <row r="65" customFormat="false" ht="15" hidden="false" customHeight="false" outlineLevel="0" collapsed="false">
      <c r="A65" s="13" t="n">
        <v>46408</v>
      </c>
      <c r="B65" s="14" t="str">
        <f aca="false">IF(A65="","",CHOOSE(WEEKDAY(A65),"Paz","Pzt","Sal","Çar","Per","Cum","Cmt"))</f>
        <v>Per</v>
      </c>
      <c r="C65" s="15" t="s">
        <v>39</v>
      </c>
      <c r="D65" s="15" t="s">
        <v>8</v>
      </c>
      <c r="E65" s="16" t="n">
        <v>0.354166666666667</v>
      </c>
      <c r="F65" s="16" t="n">
        <v>0.75</v>
      </c>
      <c r="G65" s="17" t="n">
        <f aca="false">IF(OR(E65="",F65=""),"",ROUND(MOD(F65-E65,1)*24,2))</f>
        <v>9.5</v>
      </c>
      <c r="H65" s="18" t="n">
        <v>1</v>
      </c>
      <c r="I65" s="19" t="n">
        <f aca="false">IF(G65="","",G65-N(H65))</f>
        <v>8.5</v>
      </c>
      <c r="J65" s="17" t="n">
        <f aca="false">IF(OR(E65="",F65=""),"",ROUND(24*(MAX(0,MIN((E65+MOD(F65-E65,1)),6/24)-E65)+MAX(0,MIN((E65+MOD(F65-E65,1)),30/24)-MAX(E65,20/24))+MAX(0,(E65+MOD(F65-E65,1))-MAX(E65,44/24))),2))</f>
        <v>0</v>
      </c>
      <c r="K65" s="15"/>
    </row>
    <row r="66" customFormat="false" ht="15" hidden="false" customHeight="false" outlineLevel="0" collapsed="false">
      <c r="A66" s="13" t="n">
        <v>46409</v>
      </c>
      <c r="B66" s="14" t="str">
        <f aca="false">IF(A66="","",CHOOSE(WEEKDAY(A66),"Paz","Pzt","Sal","Çar","Per","Cum","Cmt"))</f>
        <v>Cum</v>
      </c>
      <c r="C66" s="15" t="s">
        <v>39</v>
      </c>
      <c r="D66" s="15" t="s">
        <v>8</v>
      </c>
      <c r="E66" s="16" t="n">
        <v>0.354166666666667</v>
      </c>
      <c r="F66" s="16" t="n">
        <v>0.75</v>
      </c>
      <c r="G66" s="17" t="n">
        <f aca="false">IF(OR(E66="",F66=""),"",ROUND(MOD(F66-E66,1)*24,2))</f>
        <v>9.5</v>
      </c>
      <c r="H66" s="18" t="n">
        <v>1</v>
      </c>
      <c r="I66" s="19" t="n">
        <f aca="false">IF(G66="","",G66-N(H66))</f>
        <v>8.5</v>
      </c>
      <c r="J66" s="17" t="n">
        <f aca="false">IF(OR(E66="",F66=""),"",ROUND(24*(MAX(0,MIN((E66+MOD(F66-E66,1)),6/24)-E66)+MAX(0,MIN((E66+MOD(F66-E66,1)),30/24)-MAX(E66,20/24))+MAX(0,(E66+MOD(F66-E66,1))-MAX(E66,44/24))),2))</f>
        <v>0</v>
      </c>
      <c r="K66" s="15"/>
    </row>
    <row r="67" customFormat="false" ht="15" hidden="false" customHeight="false" outlineLevel="0" collapsed="false">
      <c r="A67" s="13" t="n">
        <v>46410</v>
      </c>
      <c r="B67" s="14" t="str">
        <f aca="false">IF(A67="","",CHOOSE(WEEKDAY(A67),"Paz","Pzt","Sal","Çar","Per","Cum","Cmt"))</f>
        <v>Cmt</v>
      </c>
      <c r="C67" s="15" t="s">
        <v>39</v>
      </c>
      <c r="D67" s="15" t="s">
        <v>46</v>
      </c>
      <c r="E67" s="16" t="n">
        <v>0.375</v>
      </c>
      <c r="F67" s="16" t="n">
        <v>0.458333333333333</v>
      </c>
      <c r="G67" s="17" t="n">
        <f aca="false">IF(OR(E67="",F67=""),"",ROUND(MOD(F67-E67,1)*24,2))</f>
        <v>2</v>
      </c>
      <c r="H67" s="18"/>
      <c r="I67" s="19" t="n">
        <f aca="false">IF(G67="","",G67-N(H67))</f>
        <v>2</v>
      </c>
      <c r="J67" s="17" t="n">
        <f aca="false">IF(OR(E67="",F67=""),"",ROUND(24*(MAX(0,MIN((E67+MOD(F67-E67,1)),6/24)-E67)+MAX(0,MIN((E67+MOD(F67-E67,1)),30/24)-MAX(E67,20/24))+MAX(0,(E67+MOD(F67-E67,1))-MAX(E67,44/24))),2))</f>
        <v>0</v>
      </c>
      <c r="K67" s="15" t="s">
        <v>47</v>
      </c>
    </row>
    <row r="68" customFormat="false" ht="15" hidden="false" customHeight="false" outlineLevel="0" collapsed="false">
      <c r="A68" s="13" t="n">
        <v>46412</v>
      </c>
      <c r="B68" s="14" t="str">
        <f aca="false">IF(A68="","",CHOOSE(WEEKDAY(A68),"Paz","Pzt","Sal","Çar","Per","Cum","Cmt"))</f>
        <v>Pzt</v>
      </c>
      <c r="C68" s="15" t="s">
        <v>39</v>
      </c>
      <c r="D68" s="15" t="s">
        <v>8</v>
      </c>
      <c r="E68" s="16" t="n">
        <v>0.354166666666667</v>
      </c>
      <c r="F68" s="16" t="n">
        <v>0.75</v>
      </c>
      <c r="G68" s="17" t="n">
        <f aca="false">IF(OR(E68="",F68=""),"",ROUND(MOD(F68-E68,1)*24,2))</f>
        <v>9.5</v>
      </c>
      <c r="H68" s="18" t="n">
        <v>1</v>
      </c>
      <c r="I68" s="19" t="n">
        <f aca="false">IF(G68="","",G68-N(H68))</f>
        <v>8.5</v>
      </c>
      <c r="J68" s="17" t="n">
        <f aca="false">IF(OR(E68="",F68=""),"",ROUND(24*(MAX(0,MIN((E68+MOD(F68-E68,1)),6/24)-E68)+MAX(0,MIN((E68+MOD(F68-E68,1)),30/24)-MAX(E68,20/24))+MAX(0,(E68+MOD(F68-E68,1))-MAX(E68,44/24))),2))</f>
        <v>0</v>
      </c>
      <c r="K68" s="15"/>
    </row>
    <row r="69" customFormat="false" ht="15" hidden="false" customHeight="false" outlineLevel="0" collapsed="false">
      <c r="A69" s="13" t="n">
        <v>46413</v>
      </c>
      <c r="B69" s="14" t="str">
        <f aca="false">IF(A69="","",CHOOSE(WEEKDAY(A69),"Paz","Pzt","Sal","Çar","Per","Cum","Cmt"))</f>
        <v>Sal</v>
      </c>
      <c r="C69" s="15" t="s">
        <v>39</v>
      </c>
      <c r="D69" s="15" t="s">
        <v>8</v>
      </c>
      <c r="E69" s="16" t="n">
        <v>0.354166666666667</v>
      </c>
      <c r="F69" s="16" t="n">
        <v>0.75</v>
      </c>
      <c r="G69" s="17" t="n">
        <f aca="false">IF(OR(E69="",F69=""),"",ROUND(MOD(F69-E69,1)*24,2))</f>
        <v>9.5</v>
      </c>
      <c r="H69" s="18" t="n">
        <v>1</v>
      </c>
      <c r="I69" s="19" t="n">
        <f aca="false">IF(G69="","",G69-N(H69))</f>
        <v>8.5</v>
      </c>
      <c r="J69" s="17" t="n">
        <f aca="false">IF(OR(E69="",F69=""),"",ROUND(24*(MAX(0,MIN((E69+MOD(F69-E69,1)),6/24)-E69)+MAX(0,MIN((E69+MOD(F69-E69,1)),30/24)-MAX(E69,20/24))+MAX(0,(E69+MOD(F69-E69,1))-MAX(E69,44/24))),2))</f>
        <v>0</v>
      </c>
      <c r="K69" s="15"/>
    </row>
    <row r="70" customFormat="false" ht="15" hidden="false" customHeight="false" outlineLevel="0" collapsed="false">
      <c r="A70" s="13" t="n">
        <v>46414</v>
      </c>
      <c r="B70" s="14" t="str">
        <f aca="false">IF(A70="","",CHOOSE(WEEKDAY(A70),"Paz","Pzt","Sal","Çar","Per","Cum","Cmt"))</f>
        <v>Çar</v>
      </c>
      <c r="C70" s="15" t="s">
        <v>39</v>
      </c>
      <c r="D70" s="15" t="s">
        <v>8</v>
      </c>
      <c r="E70" s="16" t="n">
        <v>0.354166666666667</v>
      </c>
      <c r="F70" s="16" t="n">
        <v>0.75</v>
      </c>
      <c r="G70" s="17" t="n">
        <f aca="false">IF(OR(E70="",F70=""),"",ROUND(MOD(F70-E70,1)*24,2))</f>
        <v>9.5</v>
      </c>
      <c r="H70" s="18" t="n">
        <v>1</v>
      </c>
      <c r="I70" s="19" t="n">
        <f aca="false">IF(G70="","",G70-N(H70))</f>
        <v>8.5</v>
      </c>
      <c r="J70" s="17" t="n">
        <f aca="false">IF(OR(E70="",F70=""),"",ROUND(24*(MAX(0,MIN((E70+MOD(F70-E70,1)),6/24)-E70)+MAX(0,MIN((E70+MOD(F70-E70,1)),30/24)-MAX(E70,20/24))+MAX(0,(E70+MOD(F70-E70,1))-MAX(E70,44/24))),2))</f>
        <v>0</v>
      </c>
      <c r="K70" s="15"/>
    </row>
    <row r="71" customFormat="false" ht="15" hidden="false" customHeight="false" outlineLevel="0" collapsed="false">
      <c r="A71" s="13" t="n">
        <v>46415</v>
      </c>
      <c r="B71" s="14" t="str">
        <f aca="false">IF(A71="","",CHOOSE(WEEKDAY(A71),"Paz","Pzt","Sal","Çar","Per","Cum","Cmt"))</f>
        <v>Per</v>
      </c>
      <c r="C71" s="15" t="s">
        <v>39</v>
      </c>
      <c r="D71" s="15" t="s">
        <v>8</v>
      </c>
      <c r="E71" s="16" t="n">
        <v>0.354166666666667</v>
      </c>
      <c r="F71" s="16" t="n">
        <v>0.75</v>
      </c>
      <c r="G71" s="17" t="n">
        <f aca="false">IF(OR(E71="",F71=""),"",ROUND(MOD(F71-E71,1)*24,2))</f>
        <v>9.5</v>
      </c>
      <c r="H71" s="18" t="n">
        <v>1</v>
      </c>
      <c r="I71" s="19" t="n">
        <f aca="false">IF(G71="","",G71-N(H71))</f>
        <v>8.5</v>
      </c>
      <c r="J71" s="17" t="n">
        <f aca="false">IF(OR(E71="",F71=""),"",ROUND(24*(MAX(0,MIN((E71+MOD(F71-E71,1)),6/24)-E71)+MAX(0,MIN((E71+MOD(F71-E71,1)),30/24)-MAX(E71,20/24))+MAX(0,(E71+MOD(F71-E71,1))-MAX(E71,44/24))),2))</f>
        <v>0</v>
      </c>
      <c r="K71" s="15"/>
    </row>
    <row r="72" customFormat="false" ht="15" hidden="false" customHeight="false" outlineLevel="0" collapsed="false">
      <c r="A72" s="13" t="n">
        <v>46416</v>
      </c>
      <c r="B72" s="14" t="str">
        <f aca="false">IF(A72="","",CHOOSE(WEEKDAY(A72),"Paz","Pzt","Sal","Çar","Per","Cum","Cmt"))</f>
        <v>Cum</v>
      </c>
      <c r="C72" s="15" t="s">
        <v>39</v>
      </c>
      <c r="D72" s="15" t="s">
        <v>8</v>
      </c>
      <c r="E72" s="16" t="n">
        <v>0.354166666666667</v>
      </c>
      <c r="F72" s="16" t="n">
        <v>0.75</v>
      </c>
      <c r="G72" s="17" t="n">
        <f aca="false">IF(OR(E72="",F72=""),"",ROUND(MOD(F72-E72,1)*24,2))</f>
        <v>9.5</v>
      </c>
      <c r="H72" s="18" t="n">
        <v>1</v>
      </c>
      <c r="I72" s="19" t="n">
        <f aca="false">IF(G72="","",G72-N(H72))</f>
        <v>8.5</v>
      </c>
      <c r="J72" s="17" t="n">
        <f aca="false">IF(OR(E72="",F72=""),"",ROUND(24*(MAX(0,MIN((E72+MOD(F72-E72,1)),6/24)-E72)+MAX(0,MIN((E72+MOD(F72-E72,1)),30/24)-MAX(E72,20/24))+MAX(0,(E72+MOD(F72-E72,1))-MAX(E72,44/24))),2))</f>
        <v>0</v>
      </c>
      <c r="K72" s="15"/>
    </row>
    <row r="73" customFormat="false" ht="15" hidden="false" customHeight="false" outlineLevel="0" collapsed="false">
      <c r="C73" s="9" t="s">
        <v>48</v>
      </c>
    </row>
    <row r="74" customFormat="false" ht="15" hidden="false" customHeight="false" outlineLevel="0" collapsed="false">
      <c r="A74" s="13"/>
      <c r="B74" s="14" t="str">
        <f aca="false">IF(A74="","",CHOOSE(WEEKDAY(A74),"Paz","Pzt","Sal","Çar","Per","Cum","Cmt"))</f>
        <v/>
      </c>
      <c r="C74" s="15"/>
      <c r="D74" s="15"/>
      <c r="E74" s="16"/>
      <c r="F74" s="16"/>
      <c r="G74" s="17" t="str">
        <f aca="false">IF(OR(E74="",F74=""),"",ROUND(MOD(F74-E74,1)*24,2))</f>
        <v/>
      </c>
      <c r="H74" s="18"/>
      <c r="I74" s="19" t="str">
        <f aca="false">IF(G74="","",G74-N(H74))</f>
        <v/>
      </c>
      <c r="J74" s="17" t="str">
        <f aca="false">IF(OR(E74="",F74=""),"",ROUND(24*(MAX(0,MIN((E74+MOD(F74-E74,1)),6/24)-E74)+MAX(0,MIN((E74+MOD(F74-E74,1)),30/24)-MAX(E74,20/24))+MAX(0,(E74+MOD(F74-E74,1))-MAX(E74,44/24))),2))</f>
        <v/>
      </c>
      <c r="K74" s="15"/>
    </row>
    <row r="75" customFormat="false" ht="15" hidden="false" customHeight="false" outlineLevel="0" collapsed="false">
      <c r="A75" s="13"/>
      <c r="B75" s="14" t="str">
        <f aca="false">IF(A75="","",CHOOSE(WEEKDAY(A75),"Paz","Pzt","Sal","Çar","Per","Cum","Cmt"))</f>
        <v/>
      </c>
      <c r="C75" s="15"/>
      <c r="D75" s="15"/>
      <c r="E75" s="16"/>
      <c r="F75" s="16"/>
      <c r="G75" s="17" t="str">
        <f aca="false">IF(OR(E75="",F75=""),"",ROUND(MOD(F75-E75,1)*24,2))</f>
        <v/>
      </c>
      <c r="H75" s="18"/>
      <c r="I75" s="19" t="str">
        <f aca="false">IF(G75="","",G75-N(H75))</f>
        <v/>
      </c>
      <c r="J75" s="17" t="str">
        <f aca="false">IF(OR(E75="",F75=""),"",ROUND(24*(MAX(0,MIN((E75+MOD(F75-E75,1)),6/24)-E75)+MAX(0,MIN((E75+MOD(F75-E75,1)),30/24)-MAX(E75,20/24))+MAX(0,(E75+MOD(F75-E75,1))-MAX(E75,44/24))),2))</f>
        <v/>
      </c>
      <c r="K75" s="15"/>
    </row>
    <row r="76" customFormat="false" ht="15" hidden="false" customHeight="false" outlineLevel="0" collapsed="false">
      <c r="A76" s="13"/>
      <c r="B76" s="14" t="str">
        <f aca="false">IF(A76="","",CHOOSE(WEEKDAY(A76),"Paz","Pzt","Sal","Çar","Per","Cum","Cmt"))</f>
        <v/>
      </c>
      <c r="C76" s="15"/>
      <c r="D76" s="15"/>
      <c r="E76" s="16"/>
      <c r="F76" s="16"/>
      <c r="G76" s="17" t="str">
        <f aca="false">IF(OR(E76="",F76=""),"",ROUND(MOD(F76-E76,1)*24,2))</f>
        <v/>
      </c>
      <c r="H76" s="18"/>
      <c r="I76" s="19" t="str">
        <f aca="false">IF(G76="","",G76-N(H76))</f>
        <v/>
      </c>
      <c r="J76" s="17" t="str">
        <f aca="false">IF(OR(E76="",F76=""),"",ROUND(24*(MAX(0,MIN((E76+MOD(F76-E76,1)),6/24)-E76)+MAX(0,MIN((E76+MOD(F76-E76,1)),30/24)-MAX(E76,20/24))+MAX(0,(E76+MOD(F76-E76,1))-MAX(E76,44/24))),2))</f>
        <v/>
      </c>
      <c r="K76" s="15"/>
    </row>
    <row r="77" customFormat="false" ht="15" hidden="false" customHeight="false" outlineLevel="0" collapsed="false">
      <c r="A77" s="13"/>
      <c r="B77" s="14" t="str">
        <f aca="false">IF(A77="","",CHOOSE(WEEKDAY(A77),"Paz","Pzt","Sal","Çar","Per","Cum","Cmt"))</f>
        <v/>
      </c>
      <c r="C77" s="15"/>
      <c r="D77" s="15"/>
      <c r="E77" s="16"/>
      <c r="F77" s="16"/>
      <c r="G77" s="17" t="str">
        <f aca="false">IF(OR(E77="",F77=""),"",ROUND(MOD(F77-E77,1)*24,2))</f>
        <v/>
      </c>
      <c r="H77" s="18"/>
      <c r="I77" s="19" t="str">
        <f aca="false">IF(G77="","",G77-N(H77))</f>
        <v/>
      </c>
      <c r="J77" s="17" t="str">
        <f aca="false">IF(OR(E77="",F77=""),"",ROUND(24*(MAX(0,MIN((E77+MOD(F77-E77,1)),6/24)-E77)+MAX(0,MIN((E77+MOD(F77-E77,1)),30/24)-MAX(E77,20/24))+MAX(0,(E77+MOD(F77-E77,1))-MAX(E77,44/24))),2))</f>
        <v/>
      </c>
      <c r="K77" s="15"/>
    </row>
    <row r="78" customFormat="false" ht="15" hidden="false" customHeight="false" outlineLevel="0" collapsed="false">
      <c r="A78" s="13"/>
      <c r="B78" s="14" t="str">
        <f aca="false">IF(A78="","",CHOOSE(WEEKDAY(A78),"Paz","Pzt","Sal","Çar","Per","Cum","Cmt"))</f>
        <v/>
      </c>
      <c r="C78" s="15"/>
      <c r="D78" s="15"/>
      <c r="E78" s="16"/>
      <c r="F78" s="16"/>
      <c r="G78" s="17" t="str">
        <f aca="false">IF(OR(E78="",F78=""),"",ROUND(MOD(F78-E78,1)*24,2))</f>
        <v/>
      </c>
      <c r="H78" s="18"/>
      <c r="I78" s="19" t="str">
        <f aca="false">IF(G78="","",G78-N(H78))</f>
        <v/>
      </c>
      <c r="J78" s="17" t="str">
        <f aca="false">IF(OR(E78="",F78=""),"",ROUND(24*(MAX(0,MIN((E78+MOD(F78-E78,1)),6/24)-E78)+MAX(0,MIN((E78+MOD(F78-E78,1)),30/24)-MAX(E78,20/24))+MAX(0,(E78+MOD(F78-E78,1))-MAX(E78,44/24))),2))</f>
        <v/>
      </c>
      <c r="K78" s="15"/>
    </row>
    <row r="79" customFormat="false" ht="15" hidden="false" customHeight="false" outlineLevel="0" collapsed="false">
      <c r="A79" s="13"/>
      <c r="B79" s="14" t="str">
        <f aca="false">IF(A79="","",CHOOSE(WEEKDAY(A79),"Paz","Pzt","Sal","Çar","Per","Cum","Cmt"))</f>
        <v/>
      </c>
      <c r="C79" s="15"/>
      <c r="D79" s="15"/>
      <c r="E79" s="16"/>
      <c r="F79" s="16"/>
      <c r="G79" s="17" t="str">
        <f aca="false">IF(OR(E79="",F79=""),"",ROUND(MOD(F79-E79,1)*24,2))</f>
        <v/>
      </c>
      <c r="H79" s="18"/>
      <c r="I79" s="19" t="str">
        <f aca="false">IF(G79="","",G79-N(H79))</f>
        <v/>
      </c>
      <c r="J79" s="17" t="str">
        <f aca="false">IF(OR(E79="",F79=""),"",ROUND(24*(MAX(0,MIN((E79+MOD(F79-E79,1)),6/24)-E79)+MAX(0,MIN((E79+MOD(F79-E79,1)),30/24)-MAX(E79,20/24))+MAX(0,(E79+MOD(F79-E79,1))-MAX(E79,44/24))),2))</f>
        <v/>
      </c>
      <c r="K79" s="15"/>
    </row>
    <row r="80" customFormat="false" ht="15" hidden="false" customHeight="false" outlineLevel="0" collapsed="false">
      <c r="A80" s="13"/>
      <c r="B80" s="14" t="str">
        <f aca="false">IF(A80="","",CHOOSE(WEEKDAY(A80),"Paz","Pzt","Sal","Çar","Per","Cum","Cmt"))</f>
        <v/>
      </c>
      <c r="C80" s="15"/>
      <c r="D80" s="15"/>
      <c r="E80" s="16"/>
      <c r="F80" s="16"/>
      <c r="G80" s="17" t="str">
        <f aca="false">IF(OR(E80="",F80=""),"",ROUND(MOD(F80-E80,1)*24,2))</f>
        <v/>
      </c>
      <c r="H80" s="18"/>
      <c r="I80" s="19" t="str">
        <f aca="false">IF(G80="","",G80-N(H80))</f>
        <v/>
      </c>
      <c r="J80" s="17" t="str">
        <f aca="false">IF(OR(E80="",F80=""),"",ROUND(24*(MAX(0,MIN((E80+MOD(F80-E80,1)),6/24)-E80)+MAX(0,MIN((E80+MOD(F80-E80,1)),30/24)-MAX(E80,20/24))+MAX(0,(E80+MOD(F80-E80,1))-MAX(E80,44/24))),2))</f>
        <v/>
      </c>
      <c r="K80" s="15"/>
    </row>
    <row r="81" customFormat="false" ht="15" hidden="false" customHeight="false" outlineLevel="0" collapsed="false">
      <c r="A81" s="13"/>
      <c r="B81" s="14" t="str">
        <f aca="false">IF(A81="","",CHOOSE(WEEKDAY(A81),"Paz","Pzt","Sal","Çar","Per","Cum","Cmt"))</f>
        <v/>
      </c>
      <c r="C81" s="15"/>
      <c r="D81" s="15"/>
      <c r="E81" s="16"/>
      <c r="F81" s="16"/>
      <c r="G81" s="17" t="str">
        <f aca="false">IF(OR(E81="",F81=""),"",ROUND(MOD(F81-E81,1)*24,2))</f>
        <v/>
      </c>
      <c r="H81" s="18"/>
      <c r="I81" s="19" t="str">
        <f aca="false">IF(G81="","",G81-N(H81))</f>
        <v/>
      </c>
      <c r="J81" s="17" t="str">
        <f aca="false">IF(OR(E81="",F81=""),"",ROUND(24*(MAX(0,MIN((E81+MOD(F81-E81,1)),6/24)-E81)+MAX(0,MIN((E81+MOD(F81-E81,1)),30/24)-MAX(E81,20/24))+MAX(0,(E81+MOD(F81-E81,1))-MAX(E81,44/24))),2))</f>
        <v/>
      </c>
      <c r="K81" s="15"/>
    </row>
    <row r="82" customFormat="false" ht="15" hidden="false" customHeight="false" outlineLevel="0" collapsed="false">
      <c r="A82" s="13"/>
      <c r="B82" s="14" t="str">
        <f aca="false">IF(A82="","",CHOOSE(WEEKDAY(A82),"Paz","Pzt","Sal","Çar","Per","Cum","Cmt"))</f>
        <v/>
      </c>
      <c r="C82" s="15"/>
      <c r="D82" s="15"/>
      <c r="E82" s="16"/>
      <c r="F82" s="16"/>
      <c r="G82" s="17" t="str">
        <f aca="false">IF(OR(E82="",F82=""),"",ROUND(MOD(F82-E82,1)*24,2))</f>
        <v/>
      </c>
      <c r="H82" s="18"/>
      <c r="I82" s="19" t="str">
        <f aca="false">IF(G82="","",G82-N(H82))</f>
        <v/>
      </c>
      <c r="J82" s="17" t="str">
        <f aca="false">IF(OR(E82="",F82=""),"",ROUND(24*(MAX(0,MIN((E82+MOD(F82-E82,1)),6/24)-E82)+MAX(0,MIN((E82+MOD(F82-E82,1)),30/24)-MAX(E82,20/24))+MAX(0,(E82+MOD(F82-E82,1))-MAX(E82,44/24))),2))</f>
        <v/>
      </c>
      <c r="K82" s="15"/>
    </row>
    <row r="83" customFormat="false" ht="15" hidden="false" customHeight="false" outlineLevel="0" collapsed="false">
      <c r="A83" s="13"/>
      <c r="B83" s="14" t="str">
        <f aca="false">IF(A83="","",CHOOSE(WEEKDAY(A83),"Paz","Pzt","Sal","Çar","Per","Cum","Cmt"))</f>
        <v/>
      </c>
      <c r="C83" s="15"/>
      <c r="D83" s="15"/>
      <c r="E83" s="16"/>
      <c r="F83" s="16"/>
      <c r="G83" s="17" t="str">
        <f aca="false">IF(OR(E83="",F83=""),"",ROUND(MOD(F83-E83,1)*24,2))</f>
        <v/>
      </c>
      <c r="H83" s="18"/>
      <c r="I83" s="19" t="str">
        <f aca="false">IF(G83="","",G83-N(H83))</f>
        <v/>
      </c>
      <c r="J83" s="17" t="str">
        <f aca="false">IF(OR(E83="",F83=""),"",ROUND(24*(MAX(0,MIN((E83+MOD(F83-E83,1)),6/24)-E83)+MAX(0,MIN((E83+MOD(F83-E83,1)),30/24)-MAX(E83,20/24))+MAX(0,(E83+MOD(F83-E83,1))-MAX(E83,44/24))),2))</f>
        <v/>
      </c>
      <c r="K83" s="15"/>
    </row>
    <row r="85" customFormat="false" ht="15" hidden="false" customHeight="false" outlineLevel="0" collapsed="false">
      <c r="A85" s="9" t="s">
        <v>49</v>
      </c>
    </row>
    <row r="86" customFormat="false" ht="15" hidden="false" customHeight="false" outlineLevel="0" collapsed="false">
      <c r="A86" s="9" t="s">
        <v>50</v>
      </c>
    </row>
    <row r="87" customFormat="false" ht="15" hidden="false" customHeight="false" outlineLevel="0" collapsed="false">
      <c r="A87" s="9" t="s">
        <v>51</v>
      </c>
    </row>
    <row r="88" customFormat="false" ht="15" hidden="false" customHeight="false" outlineLevel="0" collapsed="false">
      <c r="A88" s="9" t="s">
        <v>52</v>
      </c>
    </row>
    <row r="89" customFormat="false" ht="15" hidden="false" customHeight="false" outlineLevel="0" collapsed="false">
      <c r="A89" s="9" t="s">
        <v>53</v>
      </c>
    </row>
    <row r="90" customFormat="false" ht="15" hidden="false" customHeight="false" outlineLevel="0" collapsed="false">
      <c r="A90" s="9" t="s">
        <v>54</v>
      </c>
    </row>
    <row r="91" customFormat="false" ht="15" hidden="false" customHeight="false" outlineLevel="0" collapsed="false">
      <c r="A91" s="9" t="s">
        <v>55</v>
      </c>
    </row>
    <row r="92" customFormat="false" ht="15" hidden="false" customHeight="false" outlineLevel="0" collapsed="false">
      <c r="A92" s="9" t="s">
        <v>56</v>
      </c>
    </row>
  </sheetData>
  <sheetProtection sheet="true"/>
  <conditionalFormatting sqref="A7:K83">
    <cfRule type="expression" priority="2" aboveAverage="0" equalAverage="0" bottom="0" percent="0" rank="0" text="" dxfId="0">
      <formula>OR($B7="Cmt",$B7="Paz")</formula>
    </cfRule>
  </conditionalFormatting>
  <conditionalFormatting sqref="J7:J83">
    <cfRule type="expression" priority="3" aboveAverage="0" equalAverage="0" bottom="0" percent="0" rank="0" text="" dxfId="1">
      <formula>AND(ISNUMBER(J7),J7&gt;7.5)</formula>
    </cfRule>
  </conditionalFormatting>
  <dataValidations count="2">
    <dataValidation allowBlank="true" error="Listeden bir kod seçin." errorStyle="stop" errorTitle="Vardiya / Kod" operator="between" showDropDown="false" showErrorMessage="true" showInputMessage="false" sqref="D7:D72 D74:D83" type="list">
      <formula1>"Normal,Akşam,Fazla çalışma,Genel tatil çalışması,Telafi,Yİ,M,Üİ,R,D,HT"</formula1>
      <formula2>0</formula2>
    </dataValidation>
    <dataValidation allowBlank="true" error="Saat olarak girin (ör. 0,5 = 30 dk)." errorStyle="stop" errorTitle="Ara dinlenme" operator="between" showDropDown="false" showErrorMessage="true" showInputMessage="false" sqref="H7:H72 H74:H83" type="decimal">
      <formula1>0</formula1>
      <formula2>24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1"/>
    <col collapsed="false" customWidth="true" hidden="false" outlineLevel="0" max="3" min="2" style="0" width="10"/>
    <col collapsed="false" customWidth="true" hidden="false" outlineLevel="0" max="4" min="4" style="0" width="11"/>
    <col collapsed="false" customWidth="true" hidden="false" outlineLevel="0" max="5" min="5" style="0" width="10.51"/>
    <col collapsed="false" customWidth="true" hidden="false" outlineLevel="0" max="6" min="6" style="0" width="9.51"/>
    <col collapsed="false" customWidth="true" hidden="false" outlineLevel="0" max="7" min="7" style="0" width="11"/>
    <col collapsed="false" customWidth="true" hidden="false" outlineLevel="0" max="8" min="8" style="0" width="12"/>
    <col collapsed="false" customWidth="true" hidden="false" outlineLevel="0" max="9" min="9" style="0" width="11.5"/>
    <col collapsed="false" customWidth="true" hidden="false" outlineLevel="0" max="10" min="10" style="0" width="13.5"/>
    <col collapsed="false" customWidth="true" hidden="false" outlineLevel="0" max="11" min="11" style="0" width="11"/>
    <col collapsed="false" customWidth="true" hidden="false" outlineLevel="0" max="12" min="12" style="0" width="11.5"/>
  </cols>
  <sheetData>
    <row r="1" customFormat="false" ht="17.35" hidden="false" customHeight="false" outlineLevel="0" collapsed="false">
      <c r="A1" s="1" t="s">
        <v>57</v>
      </c>
      <c r="H1" s="2" t="s">
        <v>1</v>
      </c>
    </row>
    <row r="3" customFormat="false" ht="15" hidden="false" customHeight="false" outlineLevel="0" collapsed="false">
      <c r="A3" s="20" t="s">
        <v>58</v>
      </c>
      <c r="B3" s="10" t="n">
        <f aca="false">Puantaj!C2</f>
        <v>46388</v>
      </c>
      <c r="C3" s="10" t="n">
        <f aca="false">Puantaj!C4</f>
        <v>46418</v>
      </c>
    </row>
    <row r="4" customFormat="false" ht="15" hidden="false" customHeight="false" outlineLevel="0" collapsed="false">
      <c r="A4" s="20" t="s">
        <v>6</v>
      </c>
      <c r="B4" s="21" t="str">
        <f aca="false">Puantaj!C3</f>
        <v>Örnek Tekstil Ltd.</v>
      </c>
    </row>
    <row r="5" customFormat="false" ht="15" hidden="false" customHeight="false" outlineLevel="0" collapsed="false">
      <c r="A5" s="20" t="s">
        <v>59</v>
      </c>
      <c r="B5" s="22" t="n">
        <v>45</v>
      </c>
      <c r="C5" s="9" t="s">
        <v>60</v>
      </c>
    </row>
    <row r="7" customFormat="false" ht="15" hidden="false" customHeight="false" outlineLevel="0" collapsed="false">
      <c r="A7" s="23" t="n">
        <v>1</v>
      </c>
      <c r="B7" s="23" t="n">
        <v>2</v>
      </c>
      <c r="C7" s="23" t="n">
        <v>3</v>
      </c>
      <c r="D7" s="23" t="n">
        <v>4</v>
      </c>
      <c r="E7" s="23" t="n">
        <v>5</v>
      </c>
      <c r="F7" s="23" t="n">
        <v>6</v>
      </c>
      <c r="G7" s="23" t="n">
        <v>7</v>
      </c>
      <c r="H7" s="23" t="n">
        <v>8</v>
      </c>
      <c r="I7" s="23" t="n">
        <v>9</v>
      </c>
      <c r="J7" s="23" t="n">
        <v>10</v>
      </c>
      <c r="K7" s="23" t="n">
        <v>11</v>
      </c>
      <c r="L7" s="23" t="n">
        <v>12</v>
      </c>
    </row>
    <row r="8" customFormat="false" ht="39.75" hidden="false" customHeight="true" outlineLevel="0" collapsed="false">
      <c r="A8" s="11" t="s">
        <v>15</v>
      </c>
      <c r="B8" s="11" t="s">
        <v>61</v>
      </c>
      <c r="C8" s="12" t="s">
        <v>62</v>
      </c>
      <c r="D8" s="12" t="s">
        <v>21</v>
      </c>
      <c r="E8" s="12" t="s">
        <v>63</v>
      </c>
      <c r="F8" s="12" t="s">
        <v>64</v>
      </c>
      <c r="G8" s="12" t="s">
        <v>65</v>
      </c>
      <c r="H8" s="12" t="s">
        <v>66</v>
      </c>
      <c r="I8" s="12" t="s">
        <v>67</v>
      </c>
      <c r="J8" s="12" t="s">
        <v>68</v>
      </c>
      <c r="K8" s="12" t="s">
        <v>69</v>
      </c>
      <c r="L8" s="11" t="s">
        <v>70</v>
      </c>
    </row>
    <row r="9" customFormat="false" ht="15" hidden="false" customHeight="false" outlineLevel="0" collapsed="false">
      <c r="A9" s="6" t="s">
        <v>24</v>
      </c>
      <c r="B9" s="24" t="s">
        <v>71</v>
      </c>
      <c r="C9" s="25" t="n">
        <f aca="false">IF($A9="","",COUNTIFS(Puantaj!$C$7:$C$83,$A9,Puantaj!$I$7:$I$83,"&gt;0"))</f>
        <v>21</v>
      </c>
      <c r="D9" s="26" t="n">
        <f aca="false">IF($A9="","",SUMIFS(Puantaj!$I$7:$I$83,Puantaj!$C$7:$C$83,$A9))</f>
        <v>175</v>
      </c>
      <c r="E9" s="25" t="n">
        <f aca="false">IF($A9="","",ROUND(1440*(SUMPRODUCT((Puantaj!$C$7:$C$83=$A9)*(Puantaj!$D$7:$D$83=Puantaj!$D$3)*(WEEKDAY(Puantaj!$A$7:$A$83,2)&lt;6)*ISNUMBER(Puantaj!$E$7:$E$83)*(MOD(Puantaj!$E$7:$E$83-Puantaj!$E$3,1)&lt;MOD(Puantaj!$F$3-Puantaj!$E$3,1))*MOD(Puantaj!$E$7:$E$83-Puantaj!$E$3,1))+SUMPRODUCT((Puantaj!$C$7:$C$83=$A9)*(Puantaj!$D$7:$D$83=Puantaj!$D$3)*(WEEKDAY(Puantaj!$A$7:$A$83,2)&lt;6)*ISNUMBER(Puantaj!$F$7:$F$83)*(MOD(Puantaj!$F$3-Puantaj!$F$7:$F$83,1)&lt;MOD(Puantaj!$F$3-Puantaj!$E$3,1))*MOD(Puantaj!$F$3-Puantaj!$F$7:$F$83,1))+SUMPRODUCT((Puantaj!$C$7:$C$83=$A9)*(Puantaj!$D$7:$D$83=Puantaj!$D$4)*(WEEKDAY(Puantaj!$A$7:$A$83,2)&lt;6)*ISNUMBER(Puantaj!$E$7:$E$83)*(MOD(Puantaj!$E$7:$E$83-Puantaj!$E$4,1)&lt;MOD(Puantaj!$F$4-Puantaj!$E$4,1))*MOD(Puantaj!$E$7:$E$83-Puantaj!$E$4,1))+SUMPRODUCT((Puantaj!$C$7:$C$83=$A9)*(Puantaj!$D$7:$D$83=Puantaj!$D$4)*(WEEKDAY(Puantaj!$A$7:$A$83,2)&lt;6)*ISNUMBER(Puantaj!$F$7:$F$83)*(MOD(Puantaj!$F$4-Puantaj!$F$7:$F$83,1)&lt;MOD(Puantaj!$F$4-Puantaj!$E$4,1))*MOD(Puantaj!$F$4-Puantaj!$F$7:$F$83,1))),0))</f>
        <v>0</v>
      </c>
      <c r="F9" s="27" t="n">
        <f aca="false">IF($A9="","",SUMIFS(Puantaj!$I$7:$I$83,Puantaj!$C$7:$C$83,$A9,Puantaj!$D$7:$D$83,"Telafi"))</f>
        <v>0</v>
      </c>
      <c r="G9" s="26" t="n">
        <f aca="false">IF($A9="","",H19)</f>
        <v>2.5</v>
      </c>
      <c r="H9" s="25" t="n">
        <f aca="false">IF($A9="","",COUNTIFS(Puantaj!$C$7:$C$83,$A9,Puantaj!$D$7:$D$83,"Genel tatil çalışması"))</f>
        <v>0</v>
      </c>
      <c r="I9" s="25" t="n">
        <f aca="false">IF($A9="","",COUNTIFS(Puantaj!$C$7:$C$83,$A9,Puantaj!$D$7:$D$83,"Yİ")+COUNTIFS(Puantaj!$C$7:$C$83,$A9,Puantaj!$D$7:$D$83,"M"))</f>
        <v>0</v>
      </c>
      <c r="J9" s="25" t="n">
        <f aca="false">IF($A9="","",COUNTIFS(Puantaj!$C$7:$C$83,$A9,Puantaj!$D$7:$D$83,"Üİ")+COUNTIFS(Puantaj!$C$7:$C$83,$A9,Puantaj!$D$7:$D$83,"D"))</f>
        <v>0</v>
      </c>
      <c r="K9" s="27" t="n">
        <f aca="false">IF($A9="","",SUMIFS(Puantaj!$J$7:$J$83,Puantaj!$C$7:$C$83,$A9))</f>
        <v>0</v>
      </c>
      <c r="L9" s="28" t="n">
        <v>46420</v>
      </c>
    </row>
    <row r="10" customFormat="false" ht="15" hidden="false" customHeight="false" outlineLevel="0" collapsed="false">
      <c r="A10" s="6" t="s">
        <v>30</v>
      </c>
      <c r="B10" s="24" t="s">
        <v>72</v>
      </c>
      <c r="C10" s="25" t="n">
        <f aca="false">IF($A10="","",COUNTIFS(Puantaj!$C$7:$C$83,$A10,Puantaj!$I$7:$I$83,"&gt;0"))</f>
        <v>19</v>
      </c>
      <c r="D10" s="26" t="n">
        <f aca="false">IF($A10="","",SUMIFS(Puantaj!$I$7:$I$83,Puantaj!$C$7:$C$83,$A10))</f>
        <v>132.17</v>
      </c>
      <c r="E10" s="25" t="n">
        <f aca="false">IF($A10="","",ROUND(1440*(SUMPRODUCT((Puantaj!$C$7:$C$83=$A10)*(Puantaj!$D$7:$D$83=Puantaj!$D$3)*(WEEKDAY(Puantaj!$A$7:$A$83,2)&lt;6)*ISNUMBER(Puantaj!$E$7:$E$83)*(MOD(Puantaj!$E$7:$E$83-Puantaj!$E$3,1)&lt;MOD(Puantaj!$F$3-Puantaj!$E$3,1))*MOD(Puantaj!$E$7:$E$83-Puantaj!$E$3,1))+SUMPRODUCT((Puantaj!$C$7:$C$83=$A10)*(Puantaj!$D$7:$D$83=Puantaj!$D$3)*(WEEKDAY(Puantaj!$A$7:$A$83,2)&lt;6)*ISNUMBER(Puantaj!$F$7:$F$83)*(MOD(Puantaj!$F$3-Puantaj!$F$7:$F$83,1)&lt;MOD(Puantaj!$F$3-Puantaj!$E$3,1))*MOD(Puantaj!$F$3-Puantaj!$F$7:$F$83,1))+SUMPRODUCT((Puantaj!$C$7:$C$83=$A10)*(Puantaj!$D$7:$D$83=Puantaj!$D$4)*(WEEKDAY(Puantaj!$A$7:$A$83,2)&lt;6)*ISNUMBER(Puantaj!$E$7:$E$83)*(MOD(Puantaj!$E$7:$E$83-Puantaj!$E$4,1)&lt;MOD(Puantaj!$F$4-Puantaj!$E$4,1))*MOD(Puantaj!$E$7:$E$83-Puantaj!$E$4,1))+SUMPRODUCT((Puantaj!$C$7:$C$83=$A10)*(Puantaj!$D$7:$D$83=Puantaj!$D$4)*(WEEKDAY(Puantaj!$A$7:$A$83,2)&lt;6)*ISNUMBER(Puantaj!$F$7:$F$83)*(MOD(Puantaj!$F$4-Puantaj!$F$7:$F$83,1)&lt;MOD(Puantaj!$F$4-Puantaj!$E$4,1))*MOD(Puantaj!$F$4-Puantaj!$F$7:$F$83,1))),0))</f>
        <v>50</v>
      </c>
      <c r="F10" s="27" t="n">
        <f aca="false">IF($A10="","",SUMIFS(Puantaj!$I$7:$I$83,Puantaj!$C$7:$C$83,$A10,Puantaj!$D$7:$D$83,"Telafi"))</f>
        <v>0</v>
      </c>
      <c r="G10" s="26" t="n">
        <f aca="false">IF($A10="","",H20)</f>
        <v>0</v>
      </c>
      <c r="H10" s="25" t="n">
        <f aca="false">IF($A10="","",COUNTIFS(Puantaj!$C$7:$C$83,$A10,Puantaj!$D$7:$D$83,"Genel tatil çalışması"))</f>
        <v>1</v>
      </c>
      <c r="I10" s="25" t="n">
        <f aca="false">IF($A10="","",COUNTIFS(Puantaj!$C$7:$C$83,$A10,Puantaj!$D$7:$D$83,"Yİ")+COUNTIFS(Puantaj!$C$7:$C$83,$A10,Puantaj!$D$7:$D$83,"M"))</f>
        <v>0</v>
      </c>
      <c r="J10" s="25" t="n">
        <f aca="false">IF($A10="","",COUNTIFS(Puantaj!$C$7:$C$83,$A10,Puantaj!$D$7:$D$83,"Üİ")+COUNTIFS(Puantaj!$C$7:$C$83,$A10,Puantaj!$D$7:$D$83,"D"))</f>
        <v>2</v>
      </c>
      <c r="K10" s="27" t="n">
        <f aca="false">IF($A10="","",SUMIFS(Puantaj!$J$7:$J$83,Puantaj!$C$7:$C$83,$A10))</f>
        <v>75.5</v>
      </c>
      <c r="L10" s="28" t="n">
        <v>46420</v>
      </c>
    </row>
    <row r="11" customFormat="false" ht="15" hidden="false" customHeight="false" outlineLevel="0" collapsed="false">
      <c r="A11" s="6" t="s">
        <v>39</v>
      </c>
      <c r="B11" s="24" t="s">
        <v>71</v>
      </c>
      <c r="C11" s="25" t="n">
        <f aca="false">IF($A11="","",COUNTIFS(Puantaj!$C$7:$C$83,$A11,Puantaj!$I$7:$I$83,"&gt;0"))</f>
        <v>18</v>
      </c>
      <c r="D11" s="26" t="n">
        <f aca="false">IF($A11="","",SUMIFS(Puantaj!$I$7:$I$83,Puantaj!$C$7:$C$83,$A11))</f>
        <v>145.33</v>
      </c>
      <c r="E11" s="25" t="n">
        <f aca="false">IF($A11="","",ROUND(1440*(SUMPRODUCT((Puantaj!$C$7:$C$83=$A11)*(Puantaj!$D$7:$D$83=Puantaj!$D$3)*(WEEKDAY(Puantaj!$A$7:$A$83,2)&lt;6)*ISNUMBER(Puantaj!$E$7:$E$83)*(MOD(Puantaj!$E$7:$E$83-Puantaj!$E$3,1)&lt;MOD(Puantaj!$F$3-Puantaj!$E$3,1))*MOD(Puantaj!$E$7:$E$83-Puantaj!$E$3,1))+SUMPRODUCT((Puantaj!$C$7:$C$83=$A11)*(Puantaj!$D$7:$D$83=Puantaj!$D$3)*(WEEKDAY(Puantaj!$A$7:$A$83,2)&lt;6)*ISNUMBER(Puantaj!$F$7:$F$83)*(MOD(Puantaj!$F$3-Puantaj!$F$7:$F$83,1)&lt;MOD(Puantaj!$F$3-Puantaj!$E$3,1))*MOD(Puantaj!$F$3-Puantaj!$F$7:$F$83,1))+SUMPRODUCT((Puantaj!$C$7:$C$83=$A11)*(Puantaj!$D$7:$D$83=Puantaj!$D$4)*(WEEKDAY(Puantaj!$A$7:$A$83,2)&lt;6)*ISNUMBER(Puantaj!$E$7:$E$83)*(MOD(Puantaj!$E$7:$E$83-Puantaj!$E$4,1)&lt;MOD(Puantaj!$F$4-Puantaj!$E$4,1))*MOD(Puantaj!$E$7:$E$83-Puantaj!$E$4,1))+SUMPRODUCT((Puantaj!$C$7:$C$83=$A11)*(Puantaj!$D$7:$D$83=Puantaj!$D$4)*(WEEKDAY(Puantaj!$A$7:$A$83,2)&lt;6)*ISNUMBER(Puantaj!$F$7:$F$83)*(MOD(Puantaj!$F$4-Puantaj!$F$7:$F$83,1)&lt;MOD(Puantaj!$F$4-Puantaj!$E$4,1))*MOD(Puantaj!$F$4-Puantaj!$F$7:$F$83,1))),0))</f>
        <v>70</v>
      </c>
      <c r="F11" s="27" t="n">
        <f aca="false">IF($A11="","",SUMIFS(Puantaj!$I$7:$I$83,Puantaj!$C$7:$C$83,$A11,Puantaj!$D$7:$D$83,"Telafi"))</f>
        <v>2</v>
      </c>
      <c r="G11" s="26" t="n">
        <f aca="false">IF($A11="","",H21)</f>
        <v>0</v>
      </c>
      <c r="H11" s="25" t="n">
        <f aca="false">IF($A11="","",COUNTIFS(Puantaj!$C$7:$C$83,$A11,Puantaj!$D$7:$D$83,"Genel tatil çalışması"))</f>
        <v>0</v>
      </c>
      <c r="I11" s="25" t="n">
        <f aca="false">IF($A11="","",COUNTIFS(Puantaj!$C$7:$C$83,$A11,Puantaj!$D$7:$D$83,"Yİ")+COUNTIFS(Puantaj!$C$7:$C$83,$A11,Puantaj!$D$7:$D$83,"M"))</f>
        <v>3</v>
      </c>
      <c r="J11" s="25" t="n">
        <f aca="false">IF($A11="","",COUNTIFS(Puantaj!$C$7:$C$83,$A11,Puantaj!$D$7:$D$83,"Üİ")+COUNTIFS(Puantaj!$C$7:$C$83,$A11,Puantaj!$D$7:$D$83,"D"))</f>
        <v>0</v>
      </c>
      <c r="K11" s="27" t="n">
        <f aca="false">IF($A11="","",SUMIFS(Puantaj!$J$7:$J$83,Puantaj!$C$7:$C$83,$A11))</f>
        <v>0</v>
      </c>
      <c r="L11" s="28" t="n">
        <v>46420</v>
      </c>
    </row>
    <row r="12" customFormat="false" ht="15" hidden="false" customHeight="false" outlineLevel="0" collapsed="false">
      <c r="A12" s="6"/>
      <c r="B12" s="24"/>
      <c r="C12" s="25" t="str">
        <f aca="false">IF($A12="","",COUNTIFS(Puantaj!$C$7:$C$83,$A12,Puantaj!$I$7:$I$83,"&gt;0"))</f>
        <v/>
      </c>
      <c r="D12" s="26" t="str">
        <f aca="false">IF($A12="","",SUMIFS(Puantaj!$I$7:$I$83,Puantaj!$C$7:$C$83,$A12))</f>
        <v/>
      </c>
      <c r="E12" s="25" t="str">
        <f aca="false">IF($A12="","",ROUND(1440*(SUMPRODUCT((Puantaj!$C$7:$C$83=$A12)*(Puantaj!$D$7:$D$83=Puantaj!$D$3)*(WEEKDAY(Puantaj!$A$7:$A$83,2)&lt;6)*ISNUMBER(Puantaj!$E$7:$E$83)*(MOD(Puantaj!$E$7:$E$83-Puantaj!$E$3,1)&lt;MOD(Puantaj!$F$3-Puantaj!$E$3,1))*MOD(Puantaj!$E$7:$E$83-Puantaj!$E$3,1))+SUMPRODUCT((Puantaj!$C$7:$C$83=$A12)*(Puantaj!$D$7:$D$83=Puantaj!$D$3)*(WEEKDAY(Puantaj!$A$7:$A$83,2)&lt;6)*ISNUMBER(Puantaj!$F$7:$F$83)*(MOD(Puantaj!$F$3-Puantaj!$F$7:$F$83,1)&lt;MOD(Puantaj!$F$3-Puantaj!$E$3,1))*MOD(Puantaj!$F$3-Puantaj!$F$7:$F$83,1))+SUMPRODUCT((Puantaj!$C$7:$C$83=$A12)*(Puantaj!$D$7:$D$83=Puantaj!$D$4)*(WEEKDAY(Puantaj!$A$7:$A$83,2)&lt;6)*ISNUMBER(Puantaj!$E$7:$E$83)*(MOD(Puantaj!$E$7:$E$83-Puantaj!$E$4,1)&lt;MOD(Puantaj!$F$4-Puantaj!$E$4,1))*MOD(Puantaj!$E$7:$E$83-Puantaj!$E$4,1))+SUMPRODUCT((Puantaj!$C$7:$C$83=$A12)*(Puantaj!$D$7:$D$83=Puantaj!$D$4)*(WEEKDAY(Puantaj!$A$7:$A$83,2)&lt;6)*ISNUMBER(Puantaj!$F$7:$F$83)*(MOD(Puantaj!$F$4-Puantaj!$F$7:$F$83,1)&lt;MOD(Puantaj!$F$4-Puantaj!$E$4,1))*MOD(Puantaj!$F$4-Puantaj!$F$7:$F$83,1))),0))</f>
        <v/>
      </c>
      <c r="F12" s="27" t="str">
        <f aca="false">IF($A12="","",SUMIFS(Puantaj!$I$7:$I$83,Puantaj!$C$7:$C$83,$A12,Puantaj!$D$7:$D$83,"Telafi"))</f>
        <v/>
      </c>
      <c r="G12" s="26" t="str">
        <f aca="false">IF($A12="","",H22)</f>
        <v/>
      </c>
      <c r="H12" s="25" t="str">
        <f aca="false">IF($A12="","",COUNTIFS(Puantaj!$C$7:$C$83,$A12,Puantaj!$D$7:$D$83,"Genel tatil çalışması"))</f>
        <v/>
      </c>
      <c r="I12" s="25" t="str">
        <f aca="false">IF($A12="","",COUNTIFS(Puantaj!$C$7:$C$83,$A12,Puantaj!$D$7:$D$83,"Yİ")+COUNTIFS(Puantaj!$C$7:$C$83,$A12,Puantaj!$D$7:$D$83,"M"))</f>
        <v/>
      </c>
      <c r="J12" s="25" t="str">
        <f aca="false">IF($A12="","",COUNTIFS(Puantaj!$C$7:$C$83,$A12,Puantaj!$D$7:$D$83,"Üİ")+COUNTIFS(Puantaj!$C$7:$C$83,$A12,Puantaj!$D$7:$D$83,"D"))</f>
        <v/>
      </c>
      <c r="K12" s="27" t="str">
        <f aca="false">IF($A12="","",SUMIFS(Puantaj!$J$7:$J$83,Puantaj!$C$7:$C$83,$A12))</f>
        <v/>
      </c>
      <c r="L12" s="28"/>
    </row>
    <row r="13" customFormat="false" ht="15" hidden="false" customHeight="false" outlineLevel="0" collapsed="false">
      <c r="A13" s="6"/>
      <c r="B13" s="24"/>
      <c r="C13" s="25" t="str">
        <f aca="false">IF($A13="","",COUNTIFS(Puantaj!$C$7:$C$83,$A13,Puantaj!$I$7:$I$83,"&gt;0"))</f>
        <v/>
      </c>
      <c r="D13" s="26" t="str">
        <f aca="false">IF($A13="","",SUMIFS(Puantaj!$I$7:$I$83,Puantaj!$C$7:$C$83,$A13))</f>
        <v/>
      </c>
      <c r="E13" s="25" t="str">
        <f aca="false">IF($A13="","",ROUND(1440*(SUMPRODUCT((Puantaj!$C$7:$C$83=$A13)*(Puantaj!$D$7:$D$83=Puantaj!$D$3)*(WEEKDAY(Puantaj!$A$7:$A$83,2)&lt;6)*ISNUMBER(Puantaj!$E$7:$E$83)*(MOD(Puantaj!$E$7:$E$83-Puantaj!$E$3,1)&lt;MOD(Puantaj!$F$3-Puantaj!$E$3,1))*MOD(Puantaj!$E$7:$E$83-Puantaj!$E$3,1))+SUMPRODUCT((Puantaj!$C$7:$C$83=$A13)*(Puantaj!$D$7:$D$83=Puantaj!$D$3)*(WEEKDAY(Puantaj!$A$7:$A$83,2)&lt;6)*ISNUMBER(Puantaj!$F$7:$F$83)*(MOD(Puantaj!$F$3-Puantaj!$F$7:$F$83,1)&lt;MOD(Puantaj!$F$3-Puantaj!$E$3,1))*MOD(Puantaj!$F$3-Puantaj!$F$7:$F$83,1))+SUMPRODUCT((Puantaj!$C$7:$C$83=$A13)*(Puantaj!$D$7:$D$83=Puantaj!$D$4)*(WEEKDAY(Puantaj!$A$7:$A$83,2)&lt;6)*ISNUMBER(Puantaj!$E$7:$E$83)*(MOD(Puantaj!$E$7:$E$83-Puantaj!$E$4,1)&lt;MOD(Puantaj!$F$4-Puantaj!$E$4,1))*MOD(Puantaj!$E$7:$E$83-Puantaj!$E$4,1))+SUMPRODUCT((Puantaj!$C$7:$C$83=$A13)*(Puantaj!$D$7:$D$83=Puantaj!$D$4)*(WEEKDAY(Puantaj!$A$7:$A$83,2)&lt;6)*ISNUMBER(Puantaj!$F$7:$F$83)*(MOD(Puantaj!$F$4-Puantaj!$F$7:$F$83,1)&lt;MOD(Puantaj!$F$4-Puantaj!$E$4,1))*MOD(Puantaj!$F$4-Puantaj!$F$7:$F$83,1))),0))</f>
        <v/>
      </c>
      <c r="F13" s="27" t="str">
        <f aca="false">IF($A13="","",SUMIFS(Puantaj!$I$7:$I$83,Puantaj!$C$7:$C$83,$A13,Puantaj!$D$7:$D$83,"Telafi"))</f>
        <v/>
      </c>
      <c r="G13" s="26" t="str">
        <f aca="false">IF($A13="","",H23)</f>
        <v/>
      </c>
      <c r="H13" s="25" t="str">
        <f aca="false">IF($A13="","",COUNTIFS(Puantaj!$C$7:$C$83,$A13,Puantaj!$D$7:$D$83,"Genel tatil çalışması"))</f>
        <v/>
      </c>
      <c r="I13" s="25" t="str">
        <f aca="false">IF($A13="","",COUNTIFS(Puantaj!$C$7:$C$83,$A13,Puantaj!$D$7:$D$83,"Yİ")+COUNTIFS(Puantaj!$C$7:$C$83,$A13,Puantaj!$D$7:$D$83,"M"))</f>
        <v/>
      </c>
      <c r="J13" s="25" t="str">
        <f aca="false">IF($A13="","",COUNTIFS(Puantaj!$C$7:$C$83,$A13,Puantaj!$D$7:$D$83,"Üİ")+COUNTIFS(Puantaj!$C$7:$C$83,$A13,Puantaj!$D$7:$D$83,"D"))</f>
        <v/>
      </c>
      <c r="K13" s="27" t="str">
        <f aca="false">IF($A13="","",SUMIFS(Puantaj!$J$7:$J$83,Puantaj!$C$7:$C$83,$A13))</f>
        <v/>
      </c>
      <c r="L13" s="28"/>
    </row>
    <row r="14" customFormat="false" ht="15" hidden="false" customHeight="false" outlineLevel="0" collapsed="false">
      <c r="A14" s="29" t="s">
        <v>73</v>
      </c>
      <c r="B14" s="30"/>
      <c r="C14" s="31" t="n">
        <f aca="false">SUM(C9:C13)</f>
        <v>58</v>
      </c>
      <c r="D14" s="32" t="n">
        <f aca="false">SUM(D9:D13)</f>
        <v>452.5</v>
      </c>
      <c r="E14" s="31" t="n">
        <f aca="false">SUM(E9:E13)</f>
        <v>120</v>
      </c>
      <c r="F14" s="32" t="n">
        <f aca="false">SUM(F9:F13)</f>
        <v>2</v>
      </c>
      <c r="G14" s="32" t="n">
        <f aca="false">SUM(G9:G13)</f>
        <v>2.5</v>
      </c>
      <c r="H14" s="31" t="n">
        <f aca="false">SUM(H9:H13)</f>
        <v>1</v>
      </c>
      <c r="I14" s="31" t="n">
        <f aca="false">SUM(I9:I13)</f>
        <v>3</v>
      </c>
      <c r="J14" s="31" t="n">
        <f aca="false">SUM(J9:J13)</f>
        <v>2</v>
      </c>
      <c r="K14" s="32" t="n">
        <f aca="false">SUM(K9:K13)</f>
        <v>75.5</v>
      </c>
      <c r="L14" s="30" t="s">
        <v>74</v>
      </c>
    </row>
    <row r="16" customFormat="false" ht="15" hidden="false" customHeight="false" outlineLevel="0" collapsed="false">
      <c r="A16" s="33" t="s">
        <v>75</v>
      </c>
    </row>
    <row r="17" customFormat="false" ht="30" hidden="false" customHeight="true" outlineLevel="0" collapsed="false">
      <c r="A17" s="11" t="s">
        <v>15</v>
      </c>
      <c r="B17" s="12" t="s">
        <v>76</v>
      </c>
      <c r="C17" s="12" t="s">
        <v>77</v>
      </c>
      <c r="D17" s="12" t="s">
        <v>78</v>
      </c>
      <c r="E17" s="12" t="s">
        <v>79</v>
      </c>
      <c r="F17" s="12" t="s">
        <v>80</v>
      </c>
      <c r="G17" s="12" t="s">
        <v>81</v>
      </c>
      <c r="H17" s="12" t="s">
        <v>82</v>
      </c>
      <c r="I17" s="12" t="s">
        <v>83</v>
      </c>
    </row>
    <row r="18" customFormat="false" ht="15" hidden="false" customHeight="false" outlineLevel="0" collapsed="false">
      <c r="A18" s="11" t="s">
        <v>84</v>
      </c>
      <c r="B18" s="34" t="n">
        <f aca="false">$B$3-WEEKDAY($B$3,3)</f>
        <v>46384</v>
      </c>
      <c r="C18" s="34" t="n">
        <f aca="false">B18+7</f>
        <v>46391</v>
      </c>
      <c r="D18" s="34" t="n">
        <f aca="false">C18+7</f>
        <v>46398</v>
      </c>
      <c r="E18" s="34" t="n">
        <f aca="false">D18+7</f>
        <v>46405</v>
      </c>
      <c r="F18" s="34" t="n">
        <f aca="false">E18+7</f>
        <v>46412</v>
      </c>
      <c r="G18" s="34" t="n">
        <f aca="false">F18+7</f>
        <v>46419</v>
      </c>
      <c r="H18" s="12"/>
      <c r="I18" s="12"/>
    </row>
    <row r="19" customFormat="false" ht="15" hidden="false" customHeight="false" outlineLevel="0" collapsed="false">
      <c r="A19" s="7" t="str">
        <f aca="false">IF(A9="","",A9)</f>
        <v>Elif Demir</v>
      </c>
      <c r="B19" s="27" t="n">
        <f aca="false">IF($A19="","",SUMIFS(Puantaj!$I$7:$I$83,Puantaj!$C$7:$C$83,$A19,Puantaj!$A$7:$A$83,"&gt;="&amp;B$18,Puantaj!$A$7:$A$83,"&lt;"&amp;B$18+7,Puantaj!$D$7:$D$83,"&lt;&gt;Telafi"))</f>
        <v>0</v>
      </c>
      <c r="C19" s="27" t="n">
        <f aca="false">IF($A19="","",SUMIFS(Puantaj!$I$7:$I$83,Puantaj!$C$7:$C$83,$A19,Puantaj!$A$7:$A$83,"&gt;="&amp;C$18,Puantaj!$A$7:$A$83,"&lt;"&amp;C$18+7,Puantaj!$D$7:$D$83,"&lt;&gt;Telafi"))</f>
        <v>42.5</v>
      </c>
      <c r="D19" s="27" t="n">
        <f aca="false">IF($A19="","",SUMIFS(Puantaj!$I$7:$I$83,Puantaj!$C$7:$C$83,$A19,Puantaj!$A$7:$A$83,"&gt;="&amp;D$18,Puantaj!$A$7:$A$83,"&lt;"&amp;D$18+7,Puantaj!$D$7:$D$83,"&lt;&gt;Telafi"))</f>
        <v>47.5</v>
      </c>
      <c r="E19" s="27" t="n">
        <f aca="false">IF($A19="","",SUMIFS(Puantaj!$I$7:$I$83,Puantaj!$C$7:$C$83,$A19,Puantaj!$A$7:$A$83,"&gt;="&amp;E$18,Puantaj!$A$7:$A$83,"&lt;"&amp;E$18+7,Puantaj!$D$7:$D$83,"&lt;&gt;Telafi"))</f>
        <v>42.5</v>
      </c>
      <c r="F19" s="27" t="n">
        <f aca="false">IF($A19="","",SUMIFS(Puantaj!$I$7:$I$83,Puantaj!$C$7:$C$83,$A19,Puantaj!$A$7:$A$83,"&gt;="&amp;F$18,Puantaj!$A$7:$A$83,"&lt;"&amp;F$18+7,Puantaj!$D$7:$D$83,"&lt;&gt;Telafi"))</f>
        <v>42.5</v>
      </c>
      <c r="G19" s="27" t="n">
        <f aca="false">IF($A19="","",SUMIFS(Puantaj!$I$7:$I$83,Puantaj!$C$7:$C$83,$A19,Puantaj!$A$7:$A$83,"&gt;="&amp;G$18,Puantaj!$A$7:$A$83,"&lt;"&amp;G$18+7,Puantaj!$D$7:$D$83,"&lt;&gt;Telafi"))</f>
        <v>0</v>
      </c>
      <c r="H19" s="26" t="n">
        <f aca="false">IF(A19="","",MAX(0,B19-$B$5)+MAX(0,C19-$B$5)+MAX(0,D19-$B$5)+MAX(0,E19-$B$5)+MAX(0,F19-$B$5)+MAX(0,G19-$B$5))</f>
        <v>2.5</v>
      </c>
      <c r="I19" s="26" t="n">
        <f aca="false">IF(A19="","",ROUND(H19*1.5,2))</f>
        <v>3.75</v>
      </c>
    </row>
    <row r="20" customFormat="false" ht="15" hidden="false" customHeight="false" outlineLevel="0" collapsed="false">
      <c r="A20" s="7" t="str">
        <f aca="false">IF(A10="","",A10)</f>
        <v>Murat Kaya</v>
      </c>
      <c r="B20" s="27" t="n">
        <f aca="false">IF($A20="","",SUMIFS(Puantaj!$I$7:$I$83,Puantaj!$C$7:$C$83,$A20,Puantaj!$A$7:$A$83,"&gt;="&amp;B$18,Puantaj!$A$7:$A$83,"&lt;"&amp;B$18+7,Puantaj!$D$7:$D$83,"&lt;&gt;Telafi"))</f>
        <v>7</v>
      </c>
      <c r="C20" s="27" t="n">
        <f aca="false">IF($A20="","",SUMIFS(Puantaj!$I$7:$I$83,Puantaj!$C$7:$C$83,$A20,Puantaj!$A$7:$A$83,"&gt;="&amp;C$18,Puantaj!$A$7:$A$83,"&lt;"&amp;C$18+7,Puantaj!$D$7:$D$83,"&lt;&gt;Telafi"))</f>
        <v>34.67</v>
      </c>
      <c r="D20" s="27" t="n">
        <f aca="false">IF($A20="","",SUMIFS(Puantaj!$I$7:$I$83,Puantaj!$C$7:$C$83,$A20,Puantaj!$A$7:$A$83,"&gt;="&amp;D$18,Puantaj!$A$7:$A$83,"&lt;"&amp;D$18+7,Puantaj!$D$7:$D$83,"&lt;&gt;Telafi"))</f>
        <v>28</v>
      </c>
      <c r="E20" s="27" t="n">
        <f aca="false">IF($A20="","",SUMIFS(Puantaj!$I$7:$I$83,Puantaj!$C$7:$C$83,$A20,Puantaj!$A$7:$A$83,"&gt;="&amp;E$18,Puantaj!$A$7:$A$83,"&lt;"&amp;E$18+7,Puantaj!$D$7:$D$83,"&lt;&gt;Telafi"))</f>
        <v>34.5</v>
      </c>
      <c r="F20" s="27" t="n">
        <f aca="false">IF($A20="","",SUMIFS(Puantaj!$I$7:$I$83,Puantaj!$C$7:$C$83,$A20,Puantaj!$A$7:$A$83,"&gt;="&amp;F$18,Puantaj!$A$7:$A$83,"&lt;"&amp;F$18+7,Puantaj!$D$7:$D$83,"&lt;&gt;Telafi"))</f>
        <v>28</v>
      </c>
      <c r="G20" s="27" t="n">
        <f aca="false">IF($A20="","",SUMIFS(Puantaj!$I$7:$I$83,Puantaj!$C$7:$C$83,$A20,Puantaj!$A$7:$A$83,"&gt;="&amp;G$18,Puantaj!$A$7:$A$83,"&lt;"&amp;G$18+7,Puantaj!$D$7:$D$83,"&lt;&gt;Telafi"))</f>
        <v>0</v>
      </c>
      <c r="H20" s="26" t="n">
        <f aca="false">IF(A20="","",MAX(0,B20-$B$5)+MAX(0,C20-$B$5)+MAX(0,D20-$B$5)+MAX(0,E20-$B$5)+MAX(0,F20-$B$5)+MAX(0,G20-$B$5))</f>
        <v>0</v>
      </c>
      <c r="I20" s="26" t="n">
        <f aca="false">IF(A20="","",ROUND(H20*1.5,2))</f>
        <v>0</v>
      </c>
    </row>
    <row r="21" customFormat="false" ht="15" hidden="false" customHeight="false" outlineLevel="0" collapsed="false">
      <c r="A21" s="7" t="str">
        <f aca="false">IF(A11="","",A11)</f>
        <v>Ayşe Yılmaz</v>
      </c>
      <c r="B21" s="27" t="n">
        <f aca="false">IF($A21="","",SUMIFS(Puantaj!$I$7:$I$83,Puantaj!$C$7:$C$83,$A21,Puantaj!$A$7:$A$83,"&gt;="&amp;B$18,Puantaj!$A$7:$A$83,"&lt;"&amp;B$18+7,Puantaj!$D$7:$D$83,"&lt;&gt;Telafi"))</f>
        <v>0</v>
      </c>
      <c r="C21" s="27" t="n">
        <f aca="false">IF($A21="","",SUMIFS(Puantaj!$I$7:$I$83,Puantaj!$C$7:$C$83,$A21,Puantaj!$A$7:$A$83,"&gt;="&amp;C$18,Puantaj!$A$7:$A$83,"&lt;"&amp;C$18+7,Puantaj!$D$7:$D$83,"&lt;&gt;Telafi"))</f>
        <v>24.83</v>
      </c>
      <c r="D21" s="27" t="n">
        <f aca="false">IF($A21="","",SUMIFS(Puantaj!$I$7:$I$83,Puantaj!$C$7:$C$83,$A21,Puantaj!$A$7:$A$83,"&gt;="&amp;D$18,Puantaj!$A$7:$A$83,"&lt;"&amp;D$18+7,Puantaj!$D$7:$D$83,"&lt;&gt;Telafi"))</f>
        <v>34</v>
      </c>
      <c r="E21" s="27" t="n">
        <f aca="false">IF($A21="","",SUMIFS(Puantaj!$I$7:$I$83,Puantaj!$C$7:$C$83,$A21,Puantaj!$A$7:$A$83,"&gt;="&amp;E$18,Puantaj!$A$7:$A$83,"&lt;"&amp;E$18+7,Puantaj!$D$7:$D$83,"&lt;&gt;Telafi"))</f>
        <v>42</v>
      </c>
      <c r="F21" s="27" t="n">
        <f aca="false">IF($A21="","",SUMIFS(Puantaj!$I$7:$I$83,Puantaj!$C$7:$C$83,$A21,Puantaj!$A$7:$A$83,"&gt;="&amp;F$18,Puantaj!$A$7:$A$83,"&lt;"&amp;F$18+7,Puantaj!$D$7:$D$83,"&lt;&gt;Telafi"))</f>
        <v>42.5</v>
      </c>
      <c r="G21" s="27" t="n">
        <f aca="false">IF($A21="","",SUMIFS(Puantaj!$I$7:$I$83,Puantaj!$C$7:$C$83,$A21,Puantaj!$A$7:$A$83,"&gt;="&amp;G$18,Puantaj!$A$7:$A$83,"&lt;"&amp;G$18+7,Puantaj!$D$7:$D$83,"&lt;&gt;Telafi"))</f>
        <v>0</v>
      </c>
      <c r="H21" s="26" t="n">
        <f aca="false">IF(A21="","",MAX(0,B21-$B$5)+MAX(0,C21-$B$5)+MAX(0,D21-$B$5)+MAX(0,E21-$B$5)+MAX(0,F21-$B$5)+MAX(0,G21-$B$5))</f>
        <v>0</v>
      </c>
      <c r="I21" s="26" t="n">
        <f aca="false">IF(A21="","",ROUND(H21*1.5,2))</f>
        <v>0</v>
      </c>
    </row>
    <row r="22" customFormat="false" ht="15" hidden="false" customHeight="false" outlineLevel="0" collapsed="false">
      <c r="A22" s="7" t="str">
        <f aca="false">IF(A12="","",A12)</f>
        <v/>
      </c>
      <c r="B22" s="27" t="str">
        <f aca="false">IF($A22="","",SUMIFS(Puantaj!$I$7:$I$83,Puantaj!$C$7:$C$83,$A22,Puantaj!$A$7:$A$83,"&gt;="&amp;B$18,Puantaj!$A$7:$A$83,"&lt;"&amp;B$18+7,Puantaj!$D$7:$D$83,"&lt;&gt;Telafi"))</f>
        <v/>
      </c>
      <c r="C22" s="27" t="str">
        <f aca="false">IF($A22="","",SUMIFS(Puantaj!$I$7:$I$83,Puantaj!$C$7:$C$83,$A22,Puantaj!$A$7:$A$83,"&gt;="&amp;C$18,Puantaj!$A$7:$A$83,"&lt;"&amp;C$18+7,Puantaj!$D$7:$D$83,"&lt;&gt;Telafi"))</f>
        <v/>
      </c>
      <c r="D22" s="27" t="str">
        <f aca="false">IF($A22="","",SUMIFS(Puantaj!$I$7:$I$83,Puantaj!$C$7:$C$83,$A22,Puantaj!$A$7:$A$83,"&gt;="&amp;D$18,Puantaj!$A$7:$A$83,"&lt;"&amp;D$18+7,Puantaj!$D$7:$D$83,"&lt;&gt;Telafi"))</f>
        <v/>
      </c>
      <c r="E22" s="27" t="str">
        <f aca="false">IF($A22="","",SUMIFS(Puantaj!$I$7:$I$83,Puantaj!$C$7:$C$83,$A22,Puantaj!$A$7:$A$83,"&gt;="&amp;E$18,Puantaj!$A$7:$A$83,"&lt;"&amp;E$18+7,Puantaj!$D$7:$D$83,"&lt;&gt;Telafi"))</f>
        <v/>
      </c>
      <c r="F22" s="27" t="str">
        <f aca="false">IF($A22="","",SUMIFS(Puantaj!$I$7:$I$83,Puantaj!$C$7:$C$83,$A22,Puantaj!$A$7:$A$83,"&gt;="&amp;F$18,Puantaj!$A$7:$A$83,"&lt;"&amp;F$18+7,Puantaj!$D$7:$D$83,"&lt;&gt;Telafi"))</f>
        <v/>
      </c>
      <c r="G22" s="27" t="str">
        <f aca="false">IF($A22="","",SUMIFS(Puantaj!$I$7:$I$83,Puantaj!$C$7:$C$83,$A22,Puantaj!$A$7:$A$83,"&gt;="&amp;G$18,Puantaj!$A$7:$A$83,"&lt;"&amp;G$18+7,Puantaj!$D$7:$D$83,"&lt;&gt;Telafi"))</f>
        <v/>
      </c>
      <c r="H22" s="26" t="str">
        <f aca="false">IF(A22="","",MAX(0,B22-$B$5)+MAX(0,C22-$B$5)+MAX(0,D22-$B$5)+MAX(0,E22-$B$5)+MAX(0,F22-$B$5)+MAX(0,G22-$B$5))</f>
        <v/>
      </c>
      <c r="I22" s="26" t="str">
        <f aca="false">IF(A22="","",ROUND(H22*1.5,2))</f>
        <v/>
      </c>
    </row>
    <row r="23" customFormat="false" ht="15" hidden="false" customHeight="false" outlineLevel="0" collapsed="false">
      <c r="A23" s="7" t="str">
        <f aca="false">IF(A13="","",A13)</f>
        <v/>
      </c>
      <c r="B23" s="27" t="str">
        <f aca="false">IF($A23="","",SUMIFS(Puantaj!$I$7:$I$83,Puantaj!$C$7:$C$83,$A23,Puantaj!$A$7:$A$83,"&gt;="&amp;B$18,Puantaj!$A$7:$A$83,"&lt;"&amp;B$18+7,Puantaj!$D$7:$D$83,"&lt;&gt;Telafi"))</f>
        <v/>
      </c>
      <c r="C23" s="27" t="str">
        <f aca="false">IF($A23="","",SUMIFS(Puantaj!$I$7:$I$83,Puantaj!$C$7:$C$83,$A23,Puantaj!$A$7:$A$83,"&gt;="&amp;C$18,Puantaj!$A$7:$A$83,"&lt;"&amp;C$18+7,Puantaj!$D$7:$D$83,"&lt;&gt;Telafi"))</f>
        <v/>
      </c>
      <c r="D23" s="27" t="str">
        <f aca="false">IF($A23="","",SUMIFS(Puantaj!$I$7:$I$83,Puantaj!$C$7:$C$83,$A23,Puantaj!$A$7:$A$83,"&gt;="&amp;D$18,Puantaj!$A$7:$A$83,"&lt;"&amp;D$18+7,Puantaj!$D$7:$D$83,"&lt;&gt;Telafi"))</f>
        <v/>
      </c>
      <c r="E23" s="27" t="str">
        <f aca="false">IF($A23="","",SUMIFS(Puantaj!$I$7:$I$83,Puantaj!$C$7:$C$83,$A23,Puantaj!$A$7:$A$83,"&gt;="&amp;E$18,Puantaj!$A$7:$A$83,"&lt;"&amp;E$18+7,Puantaj!$D$7:$D$83,"&lt;&gt;Telafi"))</f>
        <v/>
      </c>
      <c r="F23" s="27" t="str">
        <f aca="false">IF($A23="","",SUMIFS(Puantaj!$I$7:$I$83,Puantaj!$C$7:$C$83,$A23,Puantaj!$A$7:$A$83,"&gt;="&amp;F$18,Puantaj!$A$7:$A$83,"&lt;"&amp;F$18+7,Puantaj!$D$7:$D$83,"&lt;&gt;Telafi"))</f>
        <v/>
      </c>
      <c r="G23" s="27" t="str">
        <f aca="false">IF($A23="","",SUMIFS(Puantaj!$I$7:$I$83,Puantaj!$C$7:$C$83,$A23,Puantaj!$A$7:$A$83,"&gt;="&amp;G$18,Puantaj!$A$7:$A$83,"&lt;"&amp;G$18+7,Puantaj!$D$7:$D$83,"&lt;&gt;Telafi"))</f>
        <v/>
      </c>
      <c r="H23" s="26" t="str">
        <f aca="false">IF(A23="","",MAX(0,B23-$B$5)+MAX(0,C23-$B$5)+MAX(0,D23-$B$5)+MAX(0,E23-$B$5)+MAX(0,F23-$B$5)+MAX(0,G23-$B$5))</f>
        <v/>
      </c>
      <c r="I23" s="26" t="str">
        <f aca="false">IF(A23="","",ROUND(H23*1.5,2))</f>
        <v/>
      </c>
    </row>
    <row r="25" customFormat="false" ht="15" hidden="false" customHeight="false" outlineLevel="0" collapsed="false">
      <c r="A25" s="9" t="s">
        <v>85</v>
      </c>
    </row>
    <row r="26" customFormat="false" ht="15" hidden="false" customHeight="false" outlineLevel="0" collapsed="false">
      <c r="A26" s="9" t="s">
        <v>86</v>
      </c>
    </row>
    <row r="27" customFormat="false" ht="15" hidden="false" customHeight="false" outlineLevel="0" collapsed="false">
      <c r="A27" s="9" t="s">
        <v>87</v>
      </c>
    </row>
    <row r="28" customFormat="false" ht="15" hidden="false" customHeight="false" outlineLevel="0" collapsed="false">
      <c r="A28" s="9" t="s">
        <v>88</v>
      </c>
    </row>
    <row r="29" customFormat="false" ht="15" hidden="false" customHeight="false" outlineLevel="0" collapsed="false">
      <c r="A29" s="9" t="s">
        <v>89</v>
      </c>
    </row>
    <row r="30" customFormat="false" ht="15" hidden="false" customHeight="false" outlineLevel="0" collapsed="false">
      <c r="A30" s="9" t="s">
        <v>90</v>
      </c>
    </row>
    <row r="31" customFormat="false" ht="15" hidden="false" customHeight="false" outlineLevel="0" collapsed="false">
      <c r="A31" s="9" t="s">
        <v>91</v>
      </c>
    </row>
    <row r="33" customFormat="false" ht="15" hidden="false" customHeight="false" outlineLevel="0" collapsed="false">
      <c r="A33" s="35" t="s">
        <v>92</v>
      </c>
    </row>
  </sheetData>
  <sheetProtection sheet="true"/>
  <mergeCells count="2">
    <mergeCell ref="H17:H18"/>
    <mergeCell ref="I17:I18"/>
  </mergeCells>
  <conditionalFormatting sqref="L9:L13">
    <cfRule type="expression" priority="2" aboveAverage="0" equalAverage="0" bottom="0" percent="0" rank="0" text="" dxfId="2">
      <formula>AND($A9&lt;&gt;"",L9="")</formula>
    </cfRule>
  </conditionalFormatting>
  <conditionalFormatting sqref="G9:G13">
    <cfRule type="expression" priority="3" aboveAverage="0" equalAverage="0" bottom="0" percent="0" rank="0" text="" dxfId="1">
      <formula>AND(ISNUMBER(G9),G9&gt;0)</formula>
    </cfRule>
  </conditionalFormatting>
  <conditionalFormatting sqref="B19:G23">
    <cfRule type="expression" priority="4" aboveAverage="0" equalAverage="0" bottom="0" percent="0" rank="0" text="" dxfId="3">
      <formula>AND(ISNUMBER(B19),B19&gt;$B$5)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2026-10-25T06:53:53Z</dcterms:created>
  <dc:creator>openpyxl</dc:creator>
  <dc:description/>
  <dc:language>tr-TR</dc:language>
  <cp:lastModifiedBy/>
  <dcterms:modified xsi:type="dcterms:W3CDTF">2026-10-25T06:53:53Z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