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bel" sheetId="1" state="visible" r:id="rId3"/>
    <sheet name="Jamlab hisob" sheetId="2" state="visible" r:id="rId4"/>
  </sheets>
  <definedNames>
    <definedName function="false" hidden="false" localSheetId="1" name="_xlnm.Print_Area" vbProcedure="false">'Jamlab hisob'!$A$1:$P$20</definedName>
    <definedName function="false" hidden="false" localSheetId="0" name="_xlnm.Print_Area" vbProcedure="false">Tabel!$A$1:$AS$38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<sst xmlns="http://schemas.openxmlformats.org/spreadsheetml/2006/main" count="239" uniqueCount="86">
  <si>
    <t xml:space="preserve">Ish vaqtini hisobga olish tabeli</t>
  </si>
  <si>
    <t xml:space="preserve">Faraziy misol — orova.vn</t>
  </si>
  <si>
    <t xml:space="preserve">Hisob davri (1-sana):</t>
  </si>
  <si>
    <t xml:space="preserve">Har xodim uchun 3 qator: belgi · soat (hh:mm) · Q soat (qoʻshimcha ish, alohida). Sariq katak = qoʻlda kiritiladi, kulrang = avtomatik hisob (qulflangan).</t>
  </si>
  <si>
    <t xml:space="preserve">Ism, tabel raqami va soatlar — faraziy misol. Belgilar namunaviy: korxona oʻz roʻyxatini buyruq bilan tasdiqlaydi. Fayl faqat soatlarni sanaydi, ish haqini hisoblamaydi.</t>
  </si>
  <si>
    <t xml:space="preserve">№</t>
  </si>
  <si>
    <t xml:space="preserve">F.I.Sh.</t>
  </si>
  <si>
    <t xml:space="preserve">Tabel
raqami</t>
  </si>
  <si>
    <t xml:space="preserve">Lavozim</t>
  </si>
  <si>
    <t xml:space="preserve">Ish kunlari
(I)</t>
  </si>
  <si>
    <t xml:space="preserve">Soat</t>
  </si>
  <si>
    <t xml:space="preserve">Q soat</t>
  </si>
  <si>
    <t xml:space="preserve">D kuni
soat</t>
  </si>
  <si>
    <t xml:space="preserve">T</t>
  </si>
  <si>
    <t xml:space="preserve">K</t>
  </si>
  <si>
    <t xml:space="preserve">X</t>
  </si>
  <si>
    <t xml:space="preserve">NM</t>
  </si>
  <si>
    <t xml:space="preserve">Jami
soat</t>
  </si>
  <si>
    <t xml:space="preserve">Aliyev Jasur Bahodir oʻgʻli</t>
  </si>
  <si>
    <t xml:space="preserve">T-0012</t>
  </si>
  <si>
    <t xml:space="preserve">Buxgalter</t>
  </si>
  <si>
    <t xml:space="preserve">belgi</t>
  </si>
  <si>
    <t xml:space="preserve">D</t>
  </si>
  <si>
    <t xml:space="preserve">I</t>
  </si>
  <si>
    <t xml:space="preserve">I/Q</t>
  </si>
  <si>
    <t xml:space="preserve">soat</t>
  </si>
  <si>
    <t xml:space="preserve">Karimova Dilnoza Rustam qizi</t>
  </si>
  <si>
    <t xml:space="preserve">T-0027</t>
  </si>
  <si>
    <t xml:space="preserve">Qadoqlash operatori (12 soatlik smena)</t>
  </si>
  <si>
    <t xml:space="preserve">Tursunov Sardor Akmal oʻgʻli</t>
  </si>
  <si>
    <t xml:space="preserve">T-0034</t>
  </si>
  <si>
    <t xml:space="preserve">Savdo menejeri</t>
  </si>
  <si>
    <t xml:space="preserve">I/K</t>
  </si>
  <si>
    <t xml:space="preserve">Rahimova Malika Shavkat qizi</t>
  </si>
  <si>
    <t xml:space="preserve">T-0041</t>
  </si>
  <si>
    <t xml:space="preserve">Kadrlar mutaxassisi</t>
  </si>
  <si>
    <t xml:space="preserve">Shartli belgilar (namuna)</t>
  </si>
  <si>
    <t xml:space="preserve">Belgi</t>
  </si>
  <si>
    <t xml:space="preserve">Maʼnosi</t>
  </si>
  <si>
    <t xml:space="preserve">Katakka soat yoziladimi</t>
  </si>
  <si>
    <t xml:space="preserve">Amalda ishlangan kunduzgi ish soatlari</t>
  </si>
  <si>
    <t xml:space="preserve">Ha</t>
  </si>
  <si>
    <t xml:space="preserve">Asosiy va qoʻshimcha mehnat taʼtili</t>
  </si>
  <si>
    <t xml:space="preserve">Yoʻq</t>
  </si>
  <si>
    <t xml:space="preserve">Vaqtincha mehnatga layoqatsizlik (kasallik varaqasi)</t>
  </si>
  <si>
    <t xml:space="preserve">Xizmat safari</t>
  </si>
  <si>
    <t xml:space="preserve">Dam olish va bayram kunlari</t>
  </si>
  <si>
    <t xml:space="preserve">Faqat buyruq bilan ishga jalb qilinsa</t>
  </si>
  <si>
    <t xml:space="preserve">Q</t>
  </si>
  <si>
    <t xml:space="preserve">Qoʻshimcha ishlangan soatlar (ish vaqtidan tashqari ish)</t>
  </si>
  <si>
    <t xml:space="preserve">Ha, alohida — «Q soat» qatorida</t>
  </si>
  <si>
    <t xml:space="preserve">Uzrli sabablarsiz ishga kelmaslik</t>
  </si>
  <si>
    <t xml:space="preserve">Asosiy soat + qoʻshimcha ish (masalan 8/3)</t>
  </si>
  <si>
    <t xml:space="preserve">8:00 «soat»da, 3:00 «Q soat»da</t>
  </si>
  <si>
    <t xml:space="preserve">Kun oʻrtasida betob boʻlish: ishlangan qism + kasallik</t>
  </si>
  <si>
    <t xml:space="preserve">Faqat ishlangan soat (masalan 4:00)</t>
  </si>
  <si>
    <t xml:space="preserve">Tabel yurituvchi: ______________     Boʻlim boshligʻi: ______________     Sana: __.__.____</t>
  </si>
  <si>
    <t xml:space="preserve">Har bir tuzatish (kechikish, belgilashni unutish, qoʻshimcha ish) asoslovchi hujjat bilan kiritiladi. Ish vaqti normasi va qoʻshimcha ish tartibi — lex.uz da tekshiring.</t>
  </si>
  <si>
    <t xml:space="preserve">Jamlab hisob — hisob davri boʻyicha</t>
  </si>
  <si>
    <t xml:space="preserve">Hisob davri:</t>
  </si>
  <si>
    <t xml:space="preserve">–</t>
  </si>
  <si>
    <t xml:space="preserve">Haftalik norma (soat):</t>
  </si>
  <si>
    <t xml:space="preserve">Mehnat kodeksi, 182-modda: besh yoki olti kunlik ish haftasida normal ish vaqti haftasiga qirq soatdan ortiq boʻlishi mumkin emas — lex.uz da tekshiring.</t>
  </si>
  <si>
    <t xml:space="preserve">Bayram kunlari:</t>
  </si>
  <si>
    <t xml:space="preserve">Oyga toʻgʻri kelsa, bayram sanasini dd.mm.yyyy koʻrinishida kiriting; boʻsh qolsa hisobga olinmaydi.</t>
  </si>
  <si>
    <t xml:space="preserve">Ish kunlari (Du–Ju, bayramsiz):</t>
  </si>
  <si>
    <t xml:space="preserve">Besh kunlik hafta: kunlik norma = haftalik norma / 5.</t>
  </si>
  <si>
    <t xml:space="preserve">Oylik kalendar normasi:</t>
  </si>
  <si>
    <t xml:space="preserve">Grafik boʻyicha norma boshqacha boʻlsa (qisqartirilgan ish vaqti, taʼtil, kasallik), «Norma» ustuniga qoʻlda kiriting.</t>
  </si>
  <si>
    <t xml:space="preserve">Hisob turi</t>
  </si>
  <si>
    <t xml:space="preserve">1–10-sana
smenalar</t>
  </si>
  <si>
    <t xml:space="preserve">1–10-sana
soat</t>
  </si>
  <si>
    <t xml:space="preserve">11–20-sana
smenalar</t>
  </si>
  <si>
    <t xml:space="preserve">11–20-sana
soat</t>
  </si>
  <si>
    <t xml:space="preserve">Jami
smenalar</t>
  </si>
  <si>
    <t xml:space="preserve">Haqiqiy
soat</t>
  </si>
  <si>
    <t xml:space="preserve">Norma</t>
  </si>
  <si>
    <t xml:space="preserve">Q soat
(tabel)</t>
  </si>
  <si>
    <t xml:space="preserve">Qoʻshimcha
ish</t>
  </si>
  <si>
    <t xml:space="preserve">Qanday hisoblandi</t>
  </si>
  <si>
    <t xml:space="preserve">kunlik</t>
  </si>
  <si>
    <t xml:space="preserve">jamlab</t>
  </si>
  <si>
    <t xml:space="preserve">Jamlab hisob (bu misolda): barcha smena soatlari hisob davri oxirida jamlanadi, normadan oshgan qismi qoʻshimcha ish sifatida koʻrsatiladi. Jamlab hisobga olish tartibi — Mehnat kodeksi, 199-modda, lex.uz da tekshiring.</t>
  </si>
  <si>
    <t xml:space="preserve">Kunlik / haftalik hisob: qoʻshimcha ish = tabelning «Q soat» qatoridagi soatlar (I/Q belgisi). Dam olish kunidagi ish (D) «D kuni soat» ustunida alohida koʻrsatiladi.</t>
  </si>
  <si>
    <t xml:space="preserve">Smenalar = soat yozilgan kunlar soni. Ish haqi, ustama va qoʻshimcha ish uchun haq bu faylda hisoblanmaydi.</t>
  </si>
  <si>
    <t xml:space="preserve">Qoʻshimcha ish uchun haq toʻlash yoki dam olish berish tartibi — Mehnat kodeksining rasmiy matni, lex.uz da tekshiring.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</si>
</sst>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0"/>
    <numFmt numFmtId="167" formatCode="[h]:mm"/>
    <numFmt numFmtId="168" formatCode="h:mm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name val="Arial"/>
      <family val="0"/>
      <charset val="1"/>
    </font>
    <font>
      <sz val="8"/>
      <name val="Arial"/>
      <family val="0"/>
      <charset val="1"/>
    </font>
    <font>
      <sz val="10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AECEF"/>
      </patternFill>
    </fill>
    <fill>
      <patternFill patternType="solid">
        <fgColor rgb="FFEAECEF"/>
        <bgColor rgb="FFF3F4F6"/>
      </patternFill>
    </fill>
    <fill>
      <patternFill patternType="solid">
        <fgColor rgb="FFDDE3EA"/>
        <bgColor rgb="FFD9DDE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2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DE3"/>
        </patternFill>
      </fill>
    </dxf>
    <dxf>
      <font>
        <name val="Arial"/>
        <charset val="1"/>
        <family val="0"/>
        <b val="1"/>
        <color rgb="FF9C0006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AECEF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3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S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7"/>
    <col collapsed="false" customWidth="true" hidden="false" outlineLevel="0" max="3" min="3" style="0" width="11"/>
    <col collapsed="false" customWidth="true" hidden="false" outlineLevel="0" max="4" min="4" style="0" width="17"/>
    <col collapsed="false" customWidth="true" hidden="false" outlineLevel="0" max="5" min="5" style="0" width="6.51"/>
    <col collapsed="false" customWidth="true" hidden="false" outlineLevel="0" max="36" min="6" style="0" width="5"/>
    <col collapsed="false" customWidth="true" hidden="false" outlineLevel="0" max="40" min="37" style="0" width="8"/>
    <col collapsed="false" customWidth="true" hidden="false" outlineLevel="0" max="44" min="41" style="0" width="4.5"/>
    <col collapsed="false" customWidth="true" hidden="false" outlineLevel="0" max="45" min="45" style="0" width="8"/>
  </cols>
  <sheetData>
    <row r="1" customFormat="false" ht="17.35" hidden="false" customHeight="false" outlineLevel="0" collapsed="false">
      <c r="A1" s="1" t="s">
        <v>0</v>
      </c>
      <c r="AK1" s="2" t="s">
        <v>1</v>
      </c>
    </row>
    <row r="2" customFormat="false" ht="15" hidden="false" customHeight="false" outlineLevel="0" collapsed="false">
      <c r="A2" s="3" t="s">
        <v>2</v>
      </c>
      <c r="B2" s="3"/>
      <c r="C2" s="4" t="n">
        <v>46235</v>
      </c>
      <c r="D2" s="5" t="n">
        <f aca="false">EOMONTH(C2,0)</f>
        <v>46265</v>
      </c>
      <c r="F2" s="6" t="s">
        <v>3</v>
      </c>
    </row>
    <row r="3" customFormat="false" ht="15" hidden="false" customHeight="false" outlineLevel="0" collapsed="false">
      <c r="F3" s="6" t="s">
        <v>4</v>
      </c>
    </row>
    <row r="4" customFormat="false" ht="30" hidden="false" customHeight="true" outlineLevel="0" collapsed="false">
      <c r="A4" s="7" t="s">
        <v>5</v>
      </c>
      <c r="B4" s="7" t="s">
        <v>6</v>
      </c>
      <c r="C4" s="7" t="s">
        <v>7</v>
      </c>
      <c r="D4" s="7" t="s">
        <v>8</v>
      </c>
      <c r="E4" s="7"/>
      <c r="F4" s="8" t="n">
        <f aca="false">IF(1&lt;=DAY($D$2),1,"")</f>
        <v>1</v>
      </c>
      <c r="G4" s="8" t="n">
        <f aca="false">IF(2&lt;=DAY($D$2),2,"")</f>
        <v>2</v>
      </c>
      <c r="H4" s="8" t="n">
        <f aca="false">IF(3&lt;=DAY($D$2),3,"")</f>
        <v>3</v>
      </c>
      <c r="I4" s="8" t="n">
        <f aca="false">IF(4&lt;=DAY($D$2),4,"")</f>
        <v>4</v>
      </c>
      <c r="J4" s="8" t="n">
        <f aca="false">IF(5&lt;=DAY($D$2),5,"")</f>
        <v>5</v>
      </c>
      <c r="K4" s="8" t="n">
        <f aca="false">IF(6&lt;=DAY($D$2),6,"")</f>
        <v>6</v>
      </c>
      <c r="L4" s="8" t="n">
        <f aca="false">IF(7&lt;=DAY($D$2),7,"")</f>
        <v>7</v>
      </c>
      <c r="M4" s="8" t="n">
        <f aca="false">IF(8&lt;=DAY($D$2),8,"")</f>
        <v>8</v>
      </c>
      <c r="N4" s="8" t="n">
        <f aca="false">IF(9&lt;=DAY($D$2),9,"")</f>
        <v>9</v>
      </c>
      <c r="O4" s="8" t="n">
        <f aca="false">IF(10&lt;=DAY($D$2),10,"")</f>
        <v>10</v>
      </c>
      <c r="P4" s="8" t="n">
        <f aca="false">IF(11&lt;=DAY($D$2),11,"")</f>
        <v>11</v>
      </c>
      <c r="Q4" s="8" t="n">
        <f aca="false">IF(12&lt;=DAY($D$2),12,"")</f>
        <v>12</v>
      </c>
      <c r="R4" s="8" t="n">
        <f aca="false">IF(13&lt;=DAY($D$2),13,"")</f>
        <v>13</v>
      </c>
      <c r="S4" s="8" t="n">
        <f aca="false">IF(14&lt;=DAY($D$2),14,"")</f>
        <v>14</v>
      </c>
      <c r="T4" s="8" t="n">
        <f aca="false">IF(15&lt;=DAY($D$2),15,"")</f>
        <v>15</v>
      </c>
      <c r="U4" s="8" t="n">
        <f aca="false">IF(16&lt;=DAY($D$2),16,"")</f>
        <v>16</v>
      </c>
      <c r="V4" s="8" t="n">
        <f aca="false">IF(17&lt;=DAY($D$2),17,"")</f>
        <v>17</v>
      </c>
      <c r="W4" s="8" t="n">
        <f aca="false">IF(18&lt;=DAY($D$2),18,"")</f>
        <v>18</v>
      </c>
      <c r="X4" s="8" t="n">
        <f aca="false">IF(19&lt;=DAY($D$2),19,"")</f>
        <v>19</v>
      </c>
      <c r="Y4" s="8" t="n">
        <f aca="false">IF(20&lt;=DAY($D$2),20,"")</f>
        <v>20</v>
      </c>
      <c r="Z4" s="8" t="n">
        <f aca="false">IF(21&lt;=DAY($D$2),21,"")</f>
        <v>21</v>
      </c>
      <c r="AA4" s="8" t="n">
        <f aca="false">IF(22&lt;=DAY($D$2),22,"")</f>
        <v>22</v>
      </c>
      <c r="AB4" s="8" t="n">
        <f aca="false">IF(23&lt;=DAY($D$2),23,"")</f>
        <v>23</v>
      </c>
      <c r="AC4" s="8" t="n">
        <f aca="false">IF(24&lt;=DAY($D$2),24,"")</f>
        <v>24</v>
      </c>
      <c r="AD4" s="8" t="n">
        <f aca="false">IF(25&lt;=DAY($D$2),25,"")</f>
        <v>25</v>
      </c>
      <c r="AE4" s="8" t="n">
        <f aca="false">IF(26&lt;=DAY($D$2),26,"")</f>
        <v>26</v>
      </c>
      <c r="AF4" s="8" t="n">
        <f aca="false">IF(27&lt;=DAY($D$2),27,"")</f>
        <v>27</v>
      </c>
      <c r="AG4" s="8" t="n">
        <f aca="false">IF(28&lt;=DAY($D$2),28,"")</f>
        <v>28</v>
      </c>
      <c r="AH4" s="8" t="n">
        <f aca="false">IF(29&lt;=DAY($D$2),29,"")</f>
        <v>29</v>
      </c>
      <c r="AI4" s="8" t="n">
        <f aca="false">IF(30&lt;=DAY($D$2),30,"")</f>
        <v>30</v>
      </c>
      <c r="AJ4" s="8" t="n">
        <f aca="false">IF(31&lt;=DAY($D$2),31,"")</f>
        <v>31</v>
      </c>
      <c r="AK4" s="9" t="s">
        <v>9</v>
      </c>
      <c r="AL4" s="9" t="s">
        <v>10</v>
      </c>
      <c r="AM4" s="9" t="s">
        <v>11</v>
      </c>
      <c r="AN4" s="9" t="s">
        <v>12</v>
      </c>
      <c r="AO4" s="9" t="s">
        <v>13</v>
      </c>
      <c r="AP4" s="9" t="s">
        <v>14</v>
      </c>
      <c r="AQ4" s="9" t="s">
        <v>15</v>
      </c>
      <c r="AR4" s="9" t="s">
        <v>16</v>
      </c>
      <c r="AS4" s="9" t="s">
        <v>17</v>
      </c>
    </row>
    <row r="5" customFormat="false" ht="15" hidden="false" customHeight="false" outlineLevel="0" collapsed="false">
      <c r="A5" s="7"/>
      <c r="B5" s="7"/>
      <c r="C5" s="7"/>
      <c r="D5" s="7"/>
      <c r="E5" s="7"/>
      <c r="F5" s="10" t="str">
        <f aca="false">IF(F4="","",CHOOSE(WEEKDAY(DATE(YEAR($C$2),MONTH($C$2),F4)),"Ya","Du","Se","Ch","Pa","Ju","Sh"))</f>
        <v>Sh</v>
      </c>
      <c r="G5" s="10" t="str">
        <f aca="false">IF(G4="","",CHOOSE(WEEKDAY(DATE(YEAR($C$2),MONTH($C$2),G4)),"Ya","Du","Se","Ch","Pa","Ju","Sh"))</f>
        <v>Ya</v>
      </c>
      <c r="H5" s="10" t="str">
        <f aca="false">IF(H4="","",CHOOSE(WEEKDAY(DATE(YEAR($C$2),MONTH($C$2),H4)),"Ya","Du","Se","Ch","Pa","Ju","Sh"))</f>
        <v>Du</v>
      </c>
      <c r="I5" s="10" t="str">
        <f aca="false">IF(I4="","",CHOOSE(WEEKDAY(DATE(YEAR($C$2),MONTH($C$2),I4)),"Ya","Du","Se","Ch","Pa","Ju","Sh"))</f>
        <v>Se</v>
      </c>
      <c r="J5" s="10" t="str">
        <f aca="false">IF(J4="","",CHOOSE(WEEKDAY(DATE(YEAR($C$2),MONTH($C$2),J4)),"Ya","Du","Se","Ch","Pa","Ju","Sh"))</f>
        <v>Ch</v>
      </c>
      <c r="K5" s="10" t="str">
        <f aca="false">IF(K4="","",CHOOSE(WEEKDAY(DATE(YEAR($C$2),MONTH($C$2),K4)),"Ya","Du","Se","Ch","Pa","Ju","Sh"))</f>
        <v>Pa</v>
      </c>
      <c r="L5" s="10" t="str">
        <f aca="false">IF(L4="","",CHOOSE(WEEKDAY(DATE(YEAR($C$2),MONTH($C$2),L4)),"Ya","Du","Se","Ch","Pa","Ju","Sh"))</f>
        <v>Ju</v>
      </c>
      <c r="M5" s="10" t="str">
        <f aca="false">IF(M4="","",CHOOSE(WEEKDAY(DATE(YEAR($C$2),MONTH($C$2),M4)),"Ya","Du","Se","Ch","Pa","Ju","Sh"))</f>
        <v>Sh</v>
      </c>
      <c r="N5" s="10" t="str">
        <f aca="false">IF(N4="","",CHOOSE(WEEKDAY(DATE(YEAR($C$2),MONTH($C$2),N4)),"Ya","Du","Se","Ch","Pa","Ju","Sh"))</f>
        <v>Ya</v>
      </c>
      <c r="O5" s="10" t="str">
        <f aca="false">IF(O4="","",CHOOSE(WEEKDAY(DATE(YEAR($C$2),MONTH($C$2),O4)),"Ya","Du","Se","Ch","Pa","Ju","Sh"))</f>
        <v>Du</v>
      </c>
      <c r="P5" s="10" t="str">
        <f aca="false">IF(P4="","",CHOOSE(WEEKDAY(DATE(YEAR($C$2),MONTH($C$2),P4)),"Ya","Du","Se","Ch","Pa","Ju","Sh"))</f>
        <v>Se</v>
      </c>
      <c r="Q5" s="10" t="str">
        <f aca="false">IF(Q4="","",CHOOSE(WEEKDAY(DATE(YEAR($C$2),MONTH($C$2),Q4)),"Ya","Du","Se","Ch","Pa","Ju","Sh"))</f>
        <v>Ch</v>
      </c>
      <c r="R5" s="10" t="str">
        <f aca="false">IF(R4="","",CHOOSE(WEEKDAY(DATE(YEAR($C$2),MONTH($C$2),R4)),"Ya","Du","Se","Ch","Pa","Ju","Sh"))</f>
        <v>Pa</v>
      </c>
      <c r="S5" s="10" t="str">
        <f aca="false">IF(S4="","",CHOOSE(WEEKDAY(DATE(YEAR($C$2),MONTH($C$2),S4)),"Ya","Du","Se","Ch","Pa","Ju","Sh"))</f>
        <v>Ju</v>
      </c>
      <c r="T5" s="10" t="str">
        <f aca="false">IF(T4="","",CHOOSE(WEEKDAY(DATE(YEAR($C$2),MONTH($C$2),T4)),"Ya","Du","Se","Ch","Pa","Ju","Sh"))</f>
        <v>Sh</v>
      </c>
      <c r="U5" s="10" t="str">
        <f aca="false">IF(U4="","",CHOOSE(WEEKDAY(DATE(YEAR($C$2),MONTH($C$2),U4)),"Ya","Du","Se","Ch","Pa","Ju","Sh"))</f>
        <v>Ya</v>
      </c>
      <c r="V5" s="10" t="str">
        <f aca="false">IF(V4="","",CHOOSE(WEEKDAY(DATE(YEAR($C$2),MONTH($C$2),V4)),"Ya","Du","Se","Ch","Pa","Ju","Sh"))</f>
        <v>Du</v>
      </c>
      <c r="W5" s="10" t="str">
        <f aca="false">IF(W4="","",CHOOSE(WEEKDAY(DATE(YEAR($C$2),MONTH($C$2),W4)),"Ya","Du","Se","Ch","Pa","Ju","Sh"))</f>
        <v>Se</v>
      </c>
      <c r="X5" s="10" t="str">
        <f aca="false">IF(X4="","",CHOOSE(WEEKDAY(DATE(YEAR($C$2),MONTH($C$2),X4)),"Ya","Du","Se","Ch","Pa","Ju","Sh"))</f>
        <v>Ch</v>
      </c>
      <c r="Y5" s="10" t="str">
        <f aca="false">IF(Y4="","",CHOOSE(WEEKDAY(DATE(YEAR($C$2),MONTH($C$2),Y4)),"Ya","Du","Se","Ch","Pa","Ju","Sh"))</f>
        <v>Pa</v>
      </c>
      <c r="Z5" s="10" t="str">
        <f aca="false">IF(Z4="","",CHOOSE(WEEKDAY(DATE(YEAR($C$2),MONTH($C$2),Z4)),"Ya","Du","Se","Ch","Pa","Ju","Sh"))</f>
        <v>Ju</v>
      </c>
      <c r="AA5" s="10" t="str">
        <f aca="false">IF(AA4="","",CHOOSE(WEEKDAY(DATE(YEAR($C$2),MONTH($C$2),AA4)),"Ya","Du","Se","Ch","Pa","Ju","Sh"))</f>
        <v>Sh</v>
      </c>
      <c r="AB5" s="10" t="str">
        <f aca="false">IF(AB4="","",CHOOSE(WEEKDAY(DATE(YEAR($C$2),MONTH($C$2),AB4)),"Ya","Du","Se","Ch","Pa","Ju","Sh"))</f>
        <v>Ya</v>
      </c>
      <c r="AC5" s="10" t="str">
        <f aca="false">IF(AC4="","",CHOOSE(WEEKDAY(DATE(YEAR($C$2),MONTH($C$2),AC4)),"Ya","Du","Se","Ch","Pa","Ju","Sh"))</f>
        <v>Du</v>
      </c>
      <c r="AD5" s="10" t="str">
        <f aca="false">IF(AD4="","",CHOOSE(WEEKDAY(DATE(YEAR($C$2),MONTH($C$2),AD4)),"Ya","Du","Se","Ch","Pa","Ju","Sh"))</f>
        <v>Se</v>
      </c>
      <c r="AE5" s="10" t="str">
        <f aca="false">IF(AE4="","",CHOOSE(WEEKDAY(DATE(YEAR($C$2),MONTH($C$2),AE4)),"Ya","Du","Se","Ch","Pa","Ju","Sh"))</f>
        <v>Ch</v>
      </c>
      <c r="AF5" s="10" t="str">
        <f aca="false">IF(AF4="","",CHOOSE(WEEKDAY(DATE(YEAR($C$2),MONTH($C$2),AF4)),"Ya","Du","Se","Ch","Pa","Ju","Sh"))</f>
        <v>Pa</v>
      </c>
      <c r="AG5" s="10" t="str">
        <f aca="false">IF(AG4="","",CHOOSE(WEEKDAY(DATE(YEAR($C$2),MONTH($C$2),AG4)),"Ya","Du","Se","Ch","Pa","Ju","Sh"))</f>
        <v>Ju</v>
      </c>
      <c r="AH5" s="10" t="str">
        <f aca="false">IF(AH4="","",CHOOSE(WEEKDAY(DATE(YEAR($C$2),MONTH($C$2),AH4)),"Ya","Du","Se","Ch","Pa","Ju","Sh"))</f>
        <v>Sh</v>
      </c>
      <c r="AI5" s="10" t="str">
        <f aca="false">IF(AI4="","",CHOOSE(WEEKDAY(DATE(YEAR($C$2),MONTH($C$2),AI4)),"Ya","Du","Se","Ch","Pa","Ju","Sh"))</f>
        <v>Ya</v>
      </c>
      <c r="AJ5" s="10" t="str">
        <f aca="false">IF(AJ4="","",CHOOSE(WEEKDAY(DATE(YEAR($C$2),MONTH($C$2),AJ4)),"Ya","Du","Se","Ch","Pa","Ju","Sh"))</f>
        <v>Du</v>
      </c>
      <c r="AK5" s="9"/>
      <c r="AL5" s="9"/>
      <c r="AM5" s="9"/>
      <c r="AN5" s="9"/>
      <c r="AO5" s="9"/>
      <c r="AP5" s="9"/>
      <c r="AQ5" s="9"/>
      <c r="AR5" s="9"/>
      <c r="AS5" s="9"/>
    </row>
    <row r="6" customFormat="false" ht="15" hidden="false" customHeight="true" outlineLevel="0" collapsed="false">
      <c r="A6" s="11" t="n">
        <v>1</v>
      </c>
      <c r="B6" s="12" t="s">
        <v>18</v>
      </c>
      <c r="C6" s="13" t="s">
        <v>19</v>
      </c>
      <c r="D6" s="12" t="s">
        <v>20</v>
      </c>
      <c r="E6" s="14" t="s">
        <v>21</v>
      </c>
      <c r="F6" s="15" t="s">
        <v>22</v>
      </c>
      <c r="G6" s="15" t="s">
        <v>22</v>
      </c>
      <c r="H6" s="15" t="s">
        <v>23</v>
      </c>
      <c r="I6" s="15" t="s">
        <v>23</v>
      </c>
      <c r="J6" s="15" t="s">
        <v>23</v>
      </c>
      <c r="K6" s="15" t="s">
        <v>23</v>
      </c>
      <c r="L6" s="15" t="s">
        <v>23</v>
      </c>
      <c r="M6" s="15" t="s">
        <v>22</v>
      </c>
      <c r="N6" s="15" t="s">
        <v>22</v>
      </c>
      <c r="O6" s="15" t="s">
        <v>23</v>
      </c>
      <c r="P6" s="15" t="s">
        <v>23</v>
      </c>
      <c r="Q6" s="15" t="s">
        <v>24</v>
      </c>
      <c r="R6" s="15" t="s">
        <v>23</v>
      </c>
      <c r="S6" s="15" t="s">
        <v>23</v>
      </c>
      <c r="T6" s="15" t="s">
        <v>22</v>
      </c>
      <c r="U6" s="15" t="s">
        <v>22</v>
      </c>
      <c r="V6" s="15" t="s">
        <v>13</v>
      </c>
      <c r="W6" s="15" t="s">
        <v>13</v>
      </c>
      <c r="X6" s="15" t="s">
        <v>13</v>
      </c>
      <c r="Y6" s="15" t="s">
        <v>13</v>
      </c>
      <c r="Z6" s="15" t="s">
        <v>13</v>
      </c>
      <c r="AA6" s="15" t="s">
        <v>22</v>
      </c>
      <c r="AB6" s="15" t="s">
        <v>22</v>
      </c>
      <c r="AC6" s="15" t="s">
        <v>23</v>
      </c>
      <c r="AD6" s="15" t="s">
        <v>23</v>
      </c>
      <c r="AE6" s="15" t="s">
        <v>23</v>
      </c>
      <c r="AF6" s="15" t="s">
        <v>23</v>
      </c>
      <c r="AG6" s="15" t="s">
        <v>23</v>
      </c>
      <c r="AH6" s="15" t="s">
        <v>22</v>
      </c>
      <c r="AI6" s="15" t="s">
        <v>22</v>
      </c>
      <c r="AJ6" s="15" t="s">
        <v>23</v>
      </c>
      <c r="AK6" s="16" t="n">
        <f aca="false">IF($B6="","",SUMPRODUCT(--(LEFT(F6:AJ6,1)="I")))</f>
        <v>16</v>
      </c>
      <c r="AL6" s="17" t="n">
        <f aca="false">IF($B6="","",SUM(F7:AJ7))</f>
        <v>5.30555555555556</v>
      </c>
      <c r="AM6" s="17" t="n">
        <f aca="false">IF($B6="","",SUM(F8:AJ8))</f>
        <v>0.125</v>
      </c>
      <c r="AN6" s="17" t="n">
        <f aca="false">IF($B6="","",SUMIF(F6:AJ6,"D",F7:AJ7))</f>
        <v>0</v>
      </c>
      <c r="AO6" s="16" t="n">
        <f aca="false">IF($B6="","",COUNTIF(F6:AJ6,"T"))</f>
        <v>5</v>
      </c>
      <c r="AP6" s="16" t="n">
        <f aca="false">IF($B6="","",COUNTIF(F6:AJ6,"K"))</f>
        <v>0</v>
      </c>
      <c r="AQ6" s="16" t="n">
        <f aca="false">IF($B6="","",COUNTIF(F6:AJ6,"X"))</f>
        <v>0</v>
      </c>
      <c r="AR6" s="16" t="n">
        <f aca="false">IF($B6="","",COUNTIF(F6:AJ6,"NM"))</f>
        <v>0</v>
      </c>
      <c r="AS6" s="18" t="n">
        <f aca="false">IF($B6="","",AL6+AM6)</f>
        <v>5.43055555555556</v>
      </c>
    </row>
    <row r="7" customFormat="false" ht="15" hidden="false" customHeight="false" outlineLevel="0" collapsed="false">
      <c r="A7" s="11"/>
      <c r="B7" s="11"/>
      <c r="C7" s="11"/>
      <c r="D7" s="11"/>
      <c r="E7" s="14" t="s">
        <v>25</v>
      </c>
      <c r="F7" s="19"/>
      <c r="G7" s="19"/>
      <c r="H7" s="19" t="n">
        <v>0.333333333333333</v>
      </c>
      <c r="I7" s="19" t="n">
        <v>0.305555555555556</v>
      </c>
      <c r="J7" s="19" t="n">
        <v>0.333333333333333</v>
      </c>
      <c r="K7" s="19" t="n">
        <v>0.333333333333333</v>
      </c>
      <c r="L7" s="19" t="n">
        <v>0.333333333333333</v>
      </c>
      <c r="M7" s="19"/>
      <c r="N7" s="19"/>
      <c r="O7" s="19" t="n">
        <v>0.333333333333333</v>
      </c>
      <c r="P7" s="19" t="n">
        <v>0.333333333333333</v>
      </c>
      <c r="Q7" s="19" t="n">
        <v>0.333333333333333</v>
      </c>
      <c r="R7" s="19" t="n">
        <v>0.333333333333333</v>
      </c>
      <c r="S7" s="19" t="n">
        <v>0.333333333333333</v>
      </c>
      <c r="T7" s="19"/>
      <c r="U7" s="19"/>
      <c r="V7" s="19"/>
      <c r="W7" s="19"/>
      <c r="X7" s="19"/>
      <c r="Y7" s="19"/>
      <c r="Z7" s="19"/>
      <c r="AA7" s="19"/>
      <c r="AB7" s="19"/>
      <c r="AC7" s="19" t="n">
        <v>0.333333333333333</v>
      </c>
      <c r="AD7" s="19" t="n">
        <v>0.333333333333333</v>
      </c>
      <c r="AE7" s="19" t="n">
        <v>0.333333333333333</v>
      </c>
      <c r="AF7" s="19" t="n">
        <v>0.333333333333333</v>
      </c>
      <c r="AG7" s="19" t="n">
        <v>0.333333333333333</v>
      </c>
      <c r="AH7" s="19"/>
      <c r="AI7" s="19"/>
      <c r="AJ7" s="19" t="n">
        <v>0.333333333333333</v>
      </c>
      <c r="AK7" s="16"/>
      <c r="AL7" s="16"/>
      <c r="AM7" s="16"/>
      <c r="AN7" s="16"/>
      <c r="AO7" s="16"/>
      <c r="AP7" s="16"/>
      <c r="AQ7" s="16"/>
      <c r="AR7" s="16"/>
      <c r="AS7" s="16"/>
    </row>
    <row r="8" customFormat="false" ht="15" hidden="false" customHeight="false" outlineLevel="0" collapsed="false">
      <c r="A8" s="11"/>
      <c r="B8" s="11"/>
      <c r="C8" s="11"/>
      <c r="D8" s="11"/>
      <c r="E8" s="20" t="s">
        <v>11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 t="n">
        <v>0.125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16"/>
      <c r="AL8" s="16"/>
      <c r="AM8" s="16"/>
      <c r="AN8" s="16"/>
      <c r="AO8" s="16"/>
      <c r="AP8" s="16"/>
      <c r="AQ8" s="16"/>
      <c r="AR8" s="16"/>
      <c r="AS8" s="16"/>
    </row>
    <row r="9" customFormat="false" ht="15" hidden="false" customHeight="true" outlineLevel="0" collapsed="false">
      <c r="A9" s="11" t="n">
        <v>2</v>
      </c>
      <c r="B9" s="12" t="s">
        <v>26</v>
      </c>
      <c r="C9" s="13" t="s">
        <v>27</v>
      </c>
      <c r="D9" s="12" t="s">
        <v>28</v>
      </c>
      <c r="E9" s="14" t="s">
        <v>21</v>
      </c>
      <c r="F9" s="15" t="s">
        <v>23</v>
      </c>
      <c r="G9" s="15" t="s">
        <v>22</v>
      </c>
      <c r="H9" s="15" t="s">
        <v>23</v>
      </c>
      <c r="I9" s="15" t="s">
        <v>22</v>
      </c>
      <c r="J9" s="15" t="s">
        <v>23</v>
      </c>
      <c r="K9" s="15" t="s">
        <v>22</v>
      </c>
      <c r="L9" s="15" t="s">
        <v>23</v>
      </c>
      <c r="M9" s="15" t="s">
        <v>22</v>
      </c>
      <c r="N9" s="15" t="s">
        <v>23</v>
      </c>
      <c r="O9" s="15" t="s">
        <v>22</v>
      </c>
      <c r="P9" s="15" t="s">
        <v>23</v>
      </c>
      <c r="Q9" s="15" t="s">
        <v>22</v>
      </c>
      <c r="R9" s="15" t="s">
        <v>23</v>
      </c>
      <c r="S9" s="15" t="s">
        <v>22</v>
      </c>
      <c r="T9" s="15" t="s">
        <v>23</v>
      </c>
      <c r="U9" s="15" t="s">
        <v>22</v>
      </c>
      <c r="V9" s="15" t="s">
        <v>23</v>
      </c>
      <c r="W9" s="15" t="s">
        <v>22</v>
      </c>
      <c r="X9" s="15" t="s">
        <v>23</v>
      </c>
      <c r="Y9" s="15" t="s">
        <v>22</v>
      </c>
      <c r="Z9" s="15" t="s">
        <v>23</v>
      </c>
      <c r="AA9" s="15" t="s">
        <v>22</v>
      </c>
      <c r="AB9" s="15" t="s">
        <v>23</v>
      </c>
      <c r="AC9" s="15" t="s">
        <v>22</v>
      </c>
      <c r="AD9" s="15" t="s">
        <v>23</v>
      </c>
      <c r="AE9" s="15" t="s">
        <v>22</v>
      </c>
      <c r="AF9" s="15" t="s">
        <v>23</v>
      </c>
      <c r="AG9" s="15" t="s">
        <v>22</v>
      </c>
      <c r="AH9" s="15" t="s">
        <v>23</v>
      </c>
      <c r="AI9" s="15" t="s">
        <v>22</v>
      </c>
      <c r="AJ9" s="15" t="s">
        <v>22</v>
      </c>
      <c r="AK9" s="16" t="n">
        <f aca="false">IF($B9="","",SUMPRODUCT(--(LEFT(F9:AJ9,1)="I")))</f>
        <v>15</v>
      </c>
      <c r="AL9" s="17" t="n">
        <f aca="false">IF($B9="","",SUM(F10:AJ10))</f>
        <v>7.5</v>
      </c>
      <c r="AM9" s="17" t="n">
        <f aca="false">IF($B9="","",SUM(F11:AJ11))</f>
        <v>0</v>
      </c>
      <c r="AN9" s="17" t="n">
        <f aca="false">IF($B9="","",SUMIF(F9:AJ9,"D",F10:AJ10))</f>
        <v>0</v>
      </c>
      <c r="AO9" s="16" t="n">
        <f aca="false">IF($B9="","",COUNTIF(F9:AJ9,"T"))</f>
        <v>0</v>
      </c>
      <c r="AP9" s="16" t="n">
        <f aca="false">IF($B9="","",COUNTIF(F9:AJ9,"K"))</f>
        <v>0</v>
      </c>
      <c r="AQ9" s="16" t="n">
        <f aca="false">IF($B9="","",COUNTIF(F9:AJ9,"X"))</f>
        <v>0</v>
      </c>
      <c r="AR9" s="16" t="n">
        <f aca="false">IF($B9="","",COUNTIF(F9:AJ9,"NM"))</f>
        <v>0</v>
      </c>
      <c r="AS9" s="18" t="n">
        <f aca="false">IF($B9="","",AL9+AM9)</f>
        <v>7.5</v>
      </c>
    </row>
    <row r="10" customFormat="false" ht="15" hidden="false" customHeight="false" outlineLevel="0" collapsed="false">
      <c r="A10" s="11"/>
      <c r="B10" s="11"/>
      <c r="C10" s="11"/>
      <c r="D10" s="11"/>
      <c r="E10" s="14" t="s">
        <v>25</v>
      </c>
      <c r="F10" s="19" t="n">
        <v>0.5</v>
      </c>
      <c r="G10" s="19"/>
      <c r="H10" s="19" t="n">
        <v>0.5</v>
      </c>
      <c r="I10" s="19"/>
      <c r="J10" s="19" t="n">
        <v>0.5</v>
      </c>
      <c r="K10" s="19"/>
      <c r="L10" s="19" t="n">
        <v>0.5</v>
      </c>
      <c r="M10" s="19"/>
      <c r="N10" s="19" t="n">
        <v>0.5</v>
      </c>
      <c r="O10" s="19"/>
      <c r="P10" s="19" t="n">
        <v>0.5</v>
      </c>
      <c r="Q10" s="19"/>
      <c r="R10" s="19" t="n">
        <v>0.5</v>
      </c>
      <c r="S10" s="19"/>
      <c r="T10" s="19" t="n">
        <v>0.5</v>
      </c>
      <c r="U10" s="19"/>
      <c r="V10" s="19" t="n">
        <v>0.5</v>
      </c>
      <c r="W10" s="19"/>
      <c r="X10" s="19" t="n">
        <v>0.5</v>
      </c>
      <c r="Y10" s="19"/>
      <c r="Z10" s="19" t="n">
        <v>0.5</v>
      </c>
      <c r="AA10" s="19"/>
      <c r="AB10" s="19" t="n">
        <v>0.5</v>
      </c>
      <c r="AC10" s="19"/>
      <c r="AD10" s="19" t="n">
        <v>0.5</v>
      </c>
      <c r="AE10" s="19"/>
      <c r="AF10" s="19" t="n">
        <v>0.5</v>
      </c>
      <c r="AG10" s="19"/>
      <c r="AH10" s="19" t="n">
        <v>0.5</v>
      </c>
      <c r="AI10" s="19"/>
      <c r="AJ10" s="19"/>
      <c r="AK10" s="16"/>
      <c r="AL10" s="16"/>
      <c r="AM10" s="16"/>
      <c r="AN10" s="16"/>
      <c r="AO10" s="16"/>
      <c r="AP10" s="16"/>
      <c r="AQ10" s="16"/>
      <c r="AR10" s="16"/>
      <c r="AS10" s="16"/>
    </row>
    <row r="11" customFormat="false" ht="15" hidden="false" customHeight="false" outlineLevel="0" collapsed="false">
      <c r="A11" s="11"/>
      <c r="B11" s="11"/>
      <c r="C11" s="11"/>
      <c r="D11" s="11"/>
      <c r="E11" s="20" t="s">
        <v>11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16"/>
      <c r="AL11" s="16"/>
      <c r="AM11" s="16"/>
      <c r="AN11" s="16"/>
      <c r="AO11" s="16"/>
      <c r="AP11" s="16"/>
      <c r="AQ11" s="16"/>
      <c r="AR11" s="16"/>
      <c r="AS11" s="16"/>
    </row>
    <row r="12" customFormat="false" ht="15" hidden="false" customHeight="true" outlineLevel="0" collapsed="false">
      <c r="A12" s="11" t="n">
        <v>3</v>
      </c>
      <c r="B12" s="12" t="s">
        <v>29</v>
      </c>
      <c r="C12" s="13" t="s">
        <v>30</v>
      </c>
      <c r="D12" s="12" t="s">
        <v>31</v>
      </c>
      <c r="E12" s="14" t="s">
        <v>21</v>
      </c>
      <c r="F12" s="15" t="s">
        <v>22</v>
      </c>
      <c r="G12" s="15" t="s">
        <v>22</v>
      </c>
      <c r="H12" s="15" t="s">
        <v>23</v>
      </c>
      <c r="I12" s="15" t="s">
        <v>23</v>
      </c>
      <c r="J12" s="15" t="s">
        <v>23</v>
      </c>
      <c r="K12" s="15" t="s">
        <v>23</v>
      </c>
      <c r="L12" s="15" t="s">
        <v>23</v>
      </c>
      <c r="M12" s="15" t="s">
        <v>22</v>
      </c>
      <c r="N12" s="15" t="s">
        <v>22</v>
      </c>
      <c r="O12" s="15" t="s">
        <v>15</v>
      </c>
      <c r="P12" s="15" t="s">
        <v>15</v>
      </c>
      <c r="Q12" s="15" t="s">
        <v>15</v>
      </c>
      <c r="R12" s="15" t="s">
        <v>23</v>
      </c>
      <c r="S12" s="15" t="s">
        <v>23</v>
      </c>
      <c r="T12" s="15" t="s">
        <v>22</v>
      </c>
      <c r="U12" s="15" t="s">
        <v>22</v>
      </c>
      <c r="V12" s="15" t="s">
        <v>23</v>
      </c>
      <c r="W12" s="15" t="s">
        <v>23</v>
      </c>
      <c r="X12" s="15" t="s">
        <v>32</v>
      </c>
      <c r="Y12" s="15" t="s">
        <v>14</v>
      </c>
      <c r="Z12" s="15" t="s">
        <v>14</v>
      </c>
      <c r="AA12" s="15" t="s">
        <v>22</v>
      </c>
      <c r="AB12" s="15" t="s">
        <v>22</v>
      </c>
      <c r="AC12" s="15" t="s">
        <v>23</v>
      </c>
      <c r="AD12" s="15" t="s">
        <v>23</v>
      </c>
      <c r="AE12" s="15" t="s">
        <v>23</v>
      </c>
      <c r="AF12" s="15" t="s">
        <v>16</v>
      </c>
      <c r="AG12" s="15" t="s">
        <v>23</v>
      </c>
      <c r="AH12" s="15" t="s">
        <v>22</v>
      </c>
      <c r="AI12" s="15" t="s">
        <v>22</v>
      </c>
      <c r="AJ12" s="15" t="s">
        <v>23</v>
      </c>
      <c r="AK12" s="16" t="n">
        <f aca="false">IF($B12="","",SUMPRODUCT(--(LEFT(F12:AJ12,1)="I")))</f>
        <v>15</v>
      </c>
      <c r="AL12" s="17" t="n">
        <f aca="false">IF($B12="","",SUM(F13:AJ13))</f>
        <v>5.08333333333333</v>
      </c>
      <c r="AM12" s="17" t="n">
        <f aca="false">IF($B12="","",SUM(F14:AJ14))</f>
        <v>0</v>
      </c>
      <c r="AN12" s="17" t="n">
        <f aca="false">IF($B12="","",SUMIF(F12:AJ12,"D",F13:AJ13))</f>
        <v>0.25</v>
      </c>
      <c r="AO12" s="16" t="n">
        <f aca="false">IF($B12="","",COUNTIF(F12:AJ12,"T"))</f>
        <v>0</v>
      </c>
      <c r="AP12" s="16" t="n">
        <f aca="false">IF($B12="","",COUNTIF(F12:AJ12,"K"))</f>
        <v>2</v>
      </c>
      <c r="AQ12" s="16" t="n">
        <f aca="false">IF($B12="","",COUNTIF(F12:AJ12,"X"))</f>
        <v>3</v>
      </c>
      <c r="AR12" s="16" t="n">
        <f aca="false">IF($B12="","",COUNTIF(F12:AJ12,"NM"))</f>
        <v>1</v>
      </c>
      <c r="AS12" s="18" t="n">
        <f aca="false">IF($B12="","",AL12+AM12)</f>
        <v>5.08333333333333</v>
      </c>
    </row>
    <row r="13" customFormat="false" ht="15" hidden="false" customHeight="false" outlineLevel="0" collapsed="false">
      <c r="A13" s="11"/>
      <c r="B13" s="11"/>
      <c r="C13" s="11"/>
      <c r="D13" s="11"/>
      <c r="E13" s="14" t="s">
        <v>25</v>
      </c>
      <c r="F13" s="19"/>
      <c r="G13" s="19"/>
      <c r="H13" s="19" t="n">
        <v>0.333333333333333</v>
      </c>
      <c r="I13" s="19" t="n">
        <v>0.333333333333333</v>
      </c>
      <c r="J13" s="19" t="n">
        <v>0.333333333333333</v>
      </c>
      <c r="K13" s="19" t="n">
        <v>0.333333333333333</v>
      </c>
      <c r="L13" s="19" t="n">
        <v>0.333333333333333</v>
      </c>
      <c r="M13" s="19"/>
      <c r="N13" s="19"/>
      <c r="O13" s="19"/>
      <c r="P13" s="19"/>
      <c r="Q13" s="19"/>
      <c r="R13" s="19" t="n">
        <v>0.333333333333333</v>
      </c>
      <c r="S13" s="19" t="n">
        <v>0.333333333333333</v>
      </c>
      <c r="T13" s="19"/>
      <c r="U13" s="19"/>
      <c r="V13" s="19" t="n">
        <v>0.333333333333333</v>
      </c>
      <c r="W13" s="19" t="n">
        <v>0.333333333333333</v>
      </c>
      <c r="X13" s="19" t="n">
        <v>0.166666666666667</v>
      </c>
      <c r="Y13" s="19"/>
      <c r="Z13" s="19"/>
      <c r="AA13" s="19" t="n">
        <v>0.25</v>
      </c>
      <c r="AB13" s="19"/>
      <c r="AC13" s="19" t="n">
        <v>0.333333333333333</v>
      </c>
      <c r="AD13" s="19" t="n">
        <v>0.333333333333333</v>
      </c>
      <c r="AE13" s="19" t="n">
        <v>0.333333333333333</v>
      </c>
      <c r="AF13" s="19"/>
      <c r="AG13" s="19" t="n">
        <v>0.333333333333333</v>
      </c>
      <c r="AH13" s="19"/>
      <c r="AI13" s="19"/>
      <c r="AJ13" s="19" t="n">
        <v>0.333333333333333</v>
      </c>
      <c r="AK13" s="16"/>
      <c r="AL13" s="16"/>
      <c r="AM13" s="16"/>
      <c r="AN13" s="16"/>
      <c r="AO13" s="16"/>
      <c r="AP13" s="16"/>
      <c r="AQ13" s="16"/>
      <c r="AR13" s="16"/>
      <c r="AS13" s="16"/>
    </row>
    <row r="14" customFormat="false" ht="15" hidden="false" customHeight="false" outlineLevel="0" collapsed="false">
      <c r="A14" s="11"/>
      <c r="B14" s="11"/>
      <c r="C14" s="11"/>
      <c r="D14" s="11"/>
      <c r="E14" s="20" t="s">
        <v>11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16"/>
      <c r="AL14" s="16"/>
      <c r="AM14" s="16"/>
      <c r="AN14" s="16"/>
      <c r="AO14" s="16"/>
      <c r="AP14" s="16"/>
      <c r="AQ14" s="16"/>
      <c r="AR14" s="16"/>
      <c r="AS14" s="16"/>
    </row>
    <row r="15" customFormat="false" ht="15" hidden="false" customHeight="true" outlineLevel="0" collapsed="false">
      <c r="A15" s="11" t="n">
        <v>4</v>
      </c>
      <c r="B15" s="12" t="s">
        <v>33</v>
      </c>
      <c r="C15" s="13" t="s">
        <v>34</v>
      </c>
      <c r="D15" s="12" t="s">
        <v>35</v>
      </c>
      <c r="E15" s="14" t="s">
        <v>21</v>
      </c>
      <c r="F15" s="15" t="s">
        <v>22</v>
      </c>
      <c r="G15" s="15" t="s">
        <v>22</v>
      </c>
      <c r="H15" s="15" t="s">
        <v>23</v>
      </c>
      <c r="I15" s="15" t="s">
        <v>23</v>
      </c>
      <c r="J15" s="15" t="s">
        <v>23</v>
      </c>
      <c r="K15" s="15" t="s">
        <v>23</v>
      </c>
      <c r="L15" s="15" t="s">
        <v>23</v>
      </c>
      <c r="M15" s="15" t="s">
        <v>22</v>
      </c>
      <c r="N15" s="15" t="s">
        <v>22</v>
      </c>
      <c r="O15" s="15" t="s">
        <v>23</v>
      </c>
      <c r="P15" s="15" t="s">
        <v>23</v>
      </c>
      <c r="Q15" s="15" t="s">
        <v>23</v>
      </c>
      <c r="R15" s="15" t="s">
        <v>23</v>
      </c>
      <c r="S15" s="15" t="s">
        <v>23</v>
      </c>
      <c r="T15" s="15" t="s">
        <v>22</v>
      </c>
      <c r="U15" s="15" t="s">
        <v>22</v>
      </c>
      <c r="V15" s="15" t="s">
        <v>23</v>
      </c>
      <c r="W15" s="15" t="s">
        <v>23</v>
      </c>
      <c r="X15" s="15" t="s">
        <v>23</v>
      </c>
      <c r="Y15" s="15" t="s">
        <v>23</v>
      </c>
      <c r="Z15" s="15" t="s">
        <v>23</v>
      </c>
      <c r="AA15" s="15" t="s">
        <v>22</v>
      </c>
      <c r="AB15" s="15" t="s">
        <v>22</v>
      </c>
      <c r="AC15" s="15" t="s">
        <v>23</v>
      </c>
      <c r="AD15" s="15" t="s">
        <v>23</v>
      </c>
      <c r="AE15" s="15" t="s">
        <v>23</v>
      </c>
      <c r="AF15" s="15" t="s">
        <v>23</v>
      </c>
      <c r="AG15" s="15" t="s">
        <v>24</v>
      </c>
      <c r="AH15" s="15" t="s">
        <v>22</v>
      </c>
      <c r="AI15" s="15" t="s">
        <v>22</v>
      </c>
      <c r="AJ15" s="15" t="s">
        <v>23</v>
      </c>
      <c r="AK15" s="16" t="n">
        <f aca="false">IF($B15="","",SUMPRODUCT(--(LEFT(F15:AJ15,1)="I")))</f>
        <v>21</v>
      </c>
      <c r="AL15" s="17" t="n">
        <f aca="false">IF($B15="","",SUM(F16:AJ16))</f>
        <v>7</v>
      </c>
      <c r="AM15" s="17" t="n">
        <f aca="false">IF($B15="","",SUM(F17:AJ17))</f>
        <v>0.0833333333333333</v>
      </c>
      <c r="AN15" s="17" t="n">
        <f aca="false">IF($B15="","",SUMIF(F15:AJ15,"D",F16:AJ16))</f>
        <v>0</v>
      </c>
      <c r="AO15" s="16" t="n">
        <f aca="false">IF($B15="","",COUNTIF(F15:AJ15,"T"))</f>
        <v>0</v>
      </c>
      <c r="AP15" s="16" t="n">
        <f aca="false">IF($B15="","",COUNTIF(F15:AJ15,"K"))</f>
        <v>0</v>
      </c>
      <c r="AQ15" s="16" t="n">
        <f aca="false">IF($B15="","",COUNTIF(F15:AJ15,"X"))</f>
        <v>0</v>
      </c>
      <c r="AR15" s="16" t="n">
        <f aca="false">IF($B15="","",COUNTIF(F15:AJ15,"NM"))</f>
        <v>0</v>
      </c>
      <c r="AS15" s="18" t="n">
        <f aca="false">IF($B15="","",AL15+AM15)</f>
        <v>7.08333333333333</v>
      </c>
    </row>
    <row r="16" customFormat="false" ht="15" hidden="false" customHeight="false" outlineLevel="0" collapsed="false">
      <c r="A16" s="11"/>
      <c r="B16" s="11"/>
      <c r="C16" s="11"/>
      <c r="D16" s="11"/>
      <c r="E16" s="14" t="s">
        <v>25</v>
      </c>
      <c r="F16" s="19"/>
      <c r="G16" s="19"/>
      <c r="H16" s="19" t="n">
        <v>0.333333333333333</v>
      </c>
      <c r="I16" s="19" t="n">
        <v>0.333333333333333</v>
      </c>
      <c r="J16" s="19" t="n">
        <v>0.333333333333333</v>
      </c>
      <c r="K16" s="19" t="n">
        <v>0.333333333333333</v>
      </c>
      <c r="L16" s="19" t="n">
        <v>0.333333333333333</v>
      </c>
      <c r="M16" s="19"/>
      <c r="N16" s="19"/>
      <c r="O16" s="19" t="n">
        <v>0.333333333333333</v>
      </c>
      <c r="P16" s="19" t="n">
        <v>0.333333333333333</v>
      </c>
      <c r="Q16" s="19" t="n">
        <v>0.333333333333333</v>
      </c>
      <c r="R16" s="19" t="n">
        <v>0.333333333333333</v>
      </c>
      <c r="S16" s="19" t="n">
        <v>0.333333333333333</v>
      </c>
      <c r="T16" s="19"/>
      <c r="U16" s="19"/>
      <c r="V16" s="19" t="n">
        <v>0.333333333333333</v>
      </c>
      <c r="W16" s="19" t="n">
        <v>0.333333333333333</v>
      </c>
      <c r="X16" s="19" t="n">
        <v>0.333333333333333</v>
      </c>
      <c r="Y16" s="19" t="n">
        <v>0.333333333333333</v>
      </c>
      <c r="Z16" s="19" t="n">
        <v>0.333333333333333</v>
      </c>
      <c r="AA16" s="19"/>
      <c r="AB16" s="19"/>
      <c r="AC16" s="19" t="n">
        <v>0.333333333333333</v>
      </c>
      <c r="AD16" s="19" t="n">
        <v>0.333333333333333</v>
      </c>
      <c r="AE16" s="19" t="n">
        <v>0.333333333333333</v>
      </c>
      <c r="AF16" s="19" t="n">
        <v>0.333333333333333</v>
      </c>
      <c r="AG16" s="19" t="n">
        <v>0.333333333333333</v>
      </c>
      <c r="AH16" s="19"/>
      <c r="AI16" s="19"/>
      <c r="AJ16" s="19" t="n">
        <v>0.333333333333333</v>
      </c>
      <c r="AK16" s="16"/>
      <c r="AL16" s="16"/>
      <c r="AM16" s="16"/>
      <c r="AN16" s="16"/>
      <c r="AO16" s="16"/>
      <c r="AP16" s="16"/>
      <c r="AQ16" s="16"/>
      <c r="AR16" s="16"/>
      <c r="AS16" s="16"/>
    </row>
    <row r="17" customFormat="false" ht="15" hidden="false" customHeight="false" outlineLevel="0" collapsed="false">
      <c r="A17" s="11"/>
      <c r="B17" s="11"/>
      <c r="C17" s="11"/>
      <c r="D17" s="11"/>
      <c r="E17" s="20" t="s">
        <v>11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 t="n">
        <v>0.0833333333333333</v>
      </c>
      <c r="AH17" s="21"/>
      <c r="AI17" s="21"/>
      <c r="AJ17" s="21"/>
      <c r="AK17" s="16"/>
      <c r="AL17" s="16"/>
      <c r="AM17" s="16"/>
      <c r="AN17" s="16"/>
      <c r="AO17" s="16"/>
      <c r="AP17" s="16"/>
      <c r="AQ17" s="16"/>
      <c r="AR17" s="16"/>
      <c r="AS17" s="16"/>
    </row>
    <row r="18" customFormat="false" ht="15" hidden="false" customHeight="false" outlineLevel="0" collapsed="false">
      <c r="A18" s="11" t="n">
        <v>5</v>
      </c>
      <c r="B18" s="12"/>
      <c r="C18" s="13"/>
      <c r="D18" s="12"/>
      <c r="E18" s="14" t="s">
        <v>21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 t="str">
        <f aca="false">IF($B18="","",SUMPRODUCT(--(LEFT(F18:AJ18,1)="I")))</f>
        <v/>
      </c>
      <c r="AL18" s="17" t="str">
        <f aca="false">IF($B18="","",SUM(F19:AJ19))</f>
        <v/>
      </c>
      <c r="AM18" s="17" t="str">
        <f aca="false">IF($B18="","",SUM(F20:AJ20))</f>
        <v/>
      </c>
      <c r="AN18" s="17" t="str">
        <f aca="false">IF($B18="","",SUMIF(F18:AJ18,"D",F19:AJ19))</f>
        <v/>
      </c>
      <c r="AO18" s="16" t="str">
        <f aca="false">IF($B18="","",COUNTIF(F18:AJ18,"T"))</f>
        <v/>
      </c>
      <c r="AP18" s="16" t="str">
        <f aca="false">IF($B18="","",COUNTIF(F18:AJ18,"K"))</f>
        <v/>
      </c>
      <c r="AQ18" s="16" t="str">
        <f aca="false">IF($B18="","",COUNTIF(F18:AJ18,"X"))</f>
        <v/>
      </c>
      <c r="AR18" s="16" t="str">
        <f aca="false">IF($B18="","",COUNTIF(F18:AJ18,"NM"))</f>
        <v/>
      </c>
      <c r="AS18" s="18" t="str">
        <f aca="false">IF($B18="","",AL18+AM18)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4" t="s">
        <v>25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6"/>
      <c r="AL19" s="16"/>
      <c r="AM19" s="16"/>
      <c r="AN19" s="16"/>
      <c r="AO19" s="16"/>
      <c r="AP19" s="16"/>
      <c r="AQ19" s="16"/>
      <c r="AR19" s="16"/>
      <c r="AS19" s="16"/>
    </row>
    <row r="20" customFormat="false" ht="15" hidden="false" customHeight="false" outlineLevel="0" collapsed="false">
      <c r="A20" s="11"/>
      <c r="B20" s="11"/>
      <c r="C20" s="11"/>
      <c r="D20" s="11"/>
      <c r="E20" s="20" t="s">
        <v>11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16"/>
      <c r="AL20" s="16"/>
      <c r="AM20" s="16"/>
      <c r="AN20" s="16"/>
      <c r="AO20" s="16"/>
      <c r="AP20" s="16"/>
      <c r="AQ20" s="16"/>
      <c r="AR20" s="16"/>
      <c r="AS20" s="16"/>
    </row>
    <row r="21" customFormat="false" ht="15" hidden="false" customHeight="false" outlineLevel="0" collapsed="false">
      <c r="A21" s="11" t="n">
        <v>6</v>
      </c>
      <c r="B21" s="12"/>
      <c r="C21" s="13"/>
      <c r="D21" s="12"/>
      <c r="E21" s="14" t="s">
        <v>21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 t="str">
        <f aca="false">IF($B21="","",SUMPRODUCT(--(LEFT(F21:AJ21,1)="I")))</f>
        <v/>
      </c>
      <c r="AL21" s="17" t="str">
        <f aca="false">IF($B21="","",SUM(F22:AJ22))</f>
        <v/>
      </c>
      <c r="AM21" s="17" t="str">
        <f aca="false">IF($B21="","",SUM(F23:AJ23))</f>
        <v/>
      </c>
      <c r="AN21" s="17" t="str">
        <f aca="false">IF($B21="","",SUMIF(F21:AJ21,"D",F22:AJ22))</f>
        <v/>
      </c>
      <c r="AO21" s="16" t="str">
        <f aca="false">IF($B21="","",COUNTIF(F21:AJ21,"T"))</f>
        <v/>
      </c>
      <c r="AP21" s="16" t="str">
        <f aca="false">IF($B21="","",COUNTIF(F21:AJ21,"K"))</f>
        <v/>
      </c>
      <c r="AQ21" s="16" t="str">
        <f aca="false">IF($B21="","",COUNTIF(F21:AJ21,"X"))</f>
        <v/>
      </c>
      <c r="AR21" s="16" t="str">
        <f aca="false">IF($B21="","",COUNTIF(F21:AJ21,"NM"))</f>
        <v/>
      </c>
      <c r="AS21" s="18" t="str">
        <f aca="false">IF($B21="","",AL21+AM21)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4" t="s">
        <v>25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6"/>
      <c r="AL22" s="16"/>
      <c r="AM22" s="16"/>
      <c r="AN22" s="16"/>
      <c r="AO22" s="16"/>
      <c r="AP22" s="16"/>
      <c r="AQ22" s="16"/>
      <c r="AR22" s="16"/>
      <c r="AS22" s="16"/>
    </row>
    <row r="23" customFormat="false" ht="15" hidden="false" customHeight="false" outlineLevel="0" collapsed="false">
      <c r="A23" s="11"/>
      <c r="B23" s="11"/>
      <c r="C23" s="11"/>
      <c r="D23" s="11"/>
      <c r="E23" s="20" t="s">
        <v>11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16"/>
      <c r="AL23" s="16"/>
      <c r="AM23" s="16"/>
      <c r="AN23" s="16"/>
      <c r="AO23" s="16"/>
      <c r="AP23" s="16"/>
      <c r="AQ23" s="16"/>
      <c r="AR23" s="16"/>
      <c r="AS23" s="16"/>
    </row>
    <row r="25" customFormat="false" ht="15" hidden="false" customHeight="false" outlineLevel="0" collapsed="false">
      <c r="B25" s="22" t="s">
        <v>36</v>
      </c>
    </row>
    <row r="26" customFormat="false" ht="15" hidden="false" customHeight="false" outlineLevel="0" collapsed="false">
      <c r="B26" s="23" t="s">
        <v>37</v>
      </c>
      <c r="C26" s="23" t="s">
        <v>38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 t="s">
        <v>39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customFormat="false" ht="15" hidden="false" customHeight="false" outlineLevel="0" collapsed="false">
      <c r="B27" s="24" t="s">
        <v>23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 t="s">
        <v>41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customFormat="false" ht="15" hidden="false" customHeight="false" outlineLevel="0" collapsed="false">
      <c r="B28" s="24" t="s">
        <v>13</v>
      </c>
      <c r="C28" s="25" t="s">
        <v>42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 t="s">
        <v>43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customFormat="false" ht="15" hidden="false" customHeight="false" outlineLevel="0" collapsed="false">
      <c r="B29" s="24" t="s">
        <v>14</v>
      </c>
      <c r="C29" s="25" t="s">
        <v>44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 t="s">
        <v>43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customFormat="false" ht="15" hidden="false" customHeight="false" outlineLevel="0" collapsed="false">
      <c r="B30" s="24" t="s">
        <v>15</v>
      </c>
      <c r="C30" s="25" t="s">
        <v>45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 t="s">
        <v>43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customFormat="false" ht="15" hidden="false" customHeight="false" outlineLevel="0" collapsed="false">
      <c r="B31" s="24" t="s">
        <v>22</v>
      </c>
      <c r="C31" s="25" t="s">
        <v>46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 t="s">
        <v>47</v>
      </c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customFormat="false" ht="15" hidden="false" customHeight="false" outlineLevel="0" collapsed="false">
      <c r="B32" s="24" t="s">
        <v>48</v>
      </c>
      <c r="C32" s="25" t="s">
        <v>49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 t="s">
        <v>50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customFormat="false" ht="15" hidden="false" customHeight="false" outlineLevel="0" collapsed="false">
      <c r="B33" s="24" t="s">
        <v>16</v>
      </c>
      <c r="C33" s="25" t="s">
        <v>51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 t="s">
        <v>43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customFormat="false" ht="15" hidden="false" customHeight="false" outlineLevel="0" collapsed="false">
      <c r="B34" s="24" t="s">
        <v>24</v>
      </c>
      <c r="C34" s="25" t="s">
        <v>52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 t="s">
        <v>53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customFormat="false" ht="15" hidden="false" customHeight="false" outlineLevel="0" collapsed="false">
      <c r="B35" s="24" t="s">
        <v>32</v>
      </c>
      <c r="C35" s="25" t="s">
        <v>54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 t="s">
        <v>55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7" customFormat="false" ht="15" hidden="false" customHeight="false" outlineLevel="0" collapsed="false">
      <c r="B37" s="26" t="s">
        <v>56</v>
      </c>
    </row>
    <row r="38" customFormat="false" ht="15" hidden="false" customHeight="false" outlineLevel="0" collapsed="false">
      <c r="B38" s="6" t="s">
        <v>57</v>
      </c>
    </row>
  </sheetData>
  <sheetProtection sheet="true"/>
  <mergeCells count="113">
    <mergeCell ref="A2:B2"/>
    <mergeCell ref="A4:A5"/>
    <mergeCell ref="B4:B5"/>
    <mergeCell ref="C4:C5"/>
    <mergeCell ref="D4:D5"/>
    <mergeCell ref="E4:E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6:A8"/>
    <mergeCell ref="B6:B8"/>
    <mergeCell ref="C6:C8"/>
    <mergeCell ref="D6:D8"/>
    <mergeCell ref="AK6:AK8"/>
    <mergeCell ref="AL6:AL8"/>
    <mergeCell ref="AM6:AM8"/>
    <mergeCell ref="AN6:AN8"/>
    <mergeCell ref="AO6:AO8"/>
    <mergeCell ref="AP6:AP8"/>
    <mergeCell ref="AQ6:AQ8"/>
    <mergeCell ref="AR6:AR8"/>
    <mergeCell ref="AS6:AS8"/>
    <mergeCell ref="A9:A11"/>
    <mergeCell ref="B9:B11"/>
    <mergeCell ref="C9:C11"/>
    <mergeCell ref="D9:D11"/>
    <mergeCell ref="AK9:AK11"/>
    <mergeCell ref="AL9:AL11"/>
    <mergeCell ref="AM9:AM11"/>
    <mergeCell ref="AN9:AN11"/>
    <mergeCell ref="AO9:AO11"/>
    <mergeCell ref="AP9:AP11"/>
    <mergeCell ref="AQ9:AQ11"/>
    <mergeCell ref="AR9:AR11"/>
    <mergeCell ref="AS9:AS11"/>
    <mergeCell ref="A12:A14"/>
    <mergeCell ref="B12:B14"/>
    <mergeCell ref="C12:C14"/>
    <mergeCell ref="D12:D14"/>
    <mergeCell ref="AK12:AK14"/>
    <mergeCell ref="AL12:AL14"/>
    <mergeCell ref="AM12:AM14"/>
    <mergeCell ref="AN12:AN14"/>
    <mergeCell ref="AO12:AO14"/>
    <mergeCell ref="AP12:AP14"/>
    <mergeCell ref="AQ12:AQ14"/>
    <mergeCell ref="AR12:AR14"/>
    <mergeCell ref="AS12:AS14"/>
    <mergeCell ref="A15:A17"/>
    <mergeCell ref="B15:B17"/>
    <mergeCell ref="C15:C17"/>
    <mergeCell ref="D15:D17"/>
    <mergeCell ref="AK15:AK17"/>
    <mergeCell ref="AL15:AL17"/>
    <mergeCell ref="AM15:AM17"/>
    <mergeCell ref="AN15:AN17"/>
    <mergeCell ref="AO15:AO17"/>
    <mergeCell ref="AP15:AP17"/>
    <mergeCell ref="AQ15:AQ17"/>
    <mergeCell ref="AR15:AR17"/>
    <mergeCell ref="AS15:AS17"/>
    <mergeCell ref="A18:A20"/>
    <mergeCell ref="B18:B20"/>
    <mergeCell ref="C18:C20"/>
    <mergeCell ref="D18:D20"/>
    <mergeCell ref="AK18:AK20"/>
    <mergeCell ref="AL18:AL20"/>
    <mergeCell ref="AM18:AM20"/>
    <mergeCell ref="AN18:AN20"/>
    <mergeCell ref="AO18:AO20"/>
    <mergeCell ref="AP18:AP20"/>
    <mergeCell ref="AQ18:AQ20"/>
    <mergeCell ref="AR18:AR20"/>
    <mergeCell ref="AS18:AS20"/>
    <mergeCell ref="A21:A23"/>
    <mergeCell ref="B21:B23"/>
    <mergeCell ref="C21:C23"/>
    <mergeCell ref="D21:D23"/>
    <mergeCell ref="AK21:AK23"/>
    <mergeCell ref="AL21:AL23"/>
    <mergeCell ref="AM21:AM23"/>
    <mergeCell ref="AN21:AN23"/>
    <mergeCell ref="AO21:AO23"/>
    <mergeCell ref="AP21:AP23"/>
    <mergeCell ref="AQ21:AQ23"/>
    <mergeCell ref="AR21:AR23"/>
    <mergeCell ref="AS21:AS23"/>
    <mergeCell ref="C26:M26"/>
    <mergeCell ref="N26:Y26"/>
    <mergeCell ref="C27:M27"/>
    <mergeCell ref="N27:Y27"/>
    <mergeCell ref="C28:M28"/>
    <mergeCell ref="N28:Y28"/>
    <mergeCell ref="C29:M29"/>
    <mergeCell ref="N29:Y29"/>
    <mergeCell ref="C30:M30"/>
    <mergeCell ref="N30:Y30"/>
    <mergeCell ref="C31:M31"/>
    <mergeCell ref="N31:Y31"/>
    <mergeCell ref="C32:M32"/>
    <mergeCell ref="N32:Y32"/>
    <mergeCell ref="C33:M33"/>
    <mergeCell ref="N33:Y33"/>
    <mergeCell ref="C34:M34"/>
    <mergeCell ref="N34:Y34"/>
    <mergeCell ref="C35:M35"/>
    <mergeCell ref="N35:Y35"/>
  </mergeCells>
  <conditionalFormatting sqref="F4:AJ23">
    <cfRule type="expression" priority="2" aboveAverage="0" equalAverage="0" bottom="0" percent="0" rank="0" text="" dxfId="0">
      <formula>OR(F$5="Sh",F$5="Ya")</formula>
    </cfRule>
  </conditionalFormatting>
  <conditionalFormatting sqref="F6:AJ23">
    <cfRule type="expression" priority="3" aboveAverage="0" equalAverage="0" bottom="0" percent="0" rank="0" text="" dxfId="1">
      <formula>F6="NM"</formula>
    </cfRule>
  </conditionalFormatting>
  <dataValidations count="1">
    <dataValidation allowBlank="true" errorStyle="stop" operator="between" showDropDown="false" showErrorMessage="false" showInputMessage="false" sqref="F6:AJ6 F9:AJ9 F12:AJ12 F15:AJ15 F18:AJ18 F21:AJ21" type="list">
      <formula1>"I,I/Q,I/K,T,K,X,D,NM"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"/>
    <col collapsed="false" customWidth="true" hidden="false" outlineLevel="0" max="9" min="3" style="0" width="10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4" min="13" style="0" width="9"/>
    <col collapsed="false" customWidth="true" hidden="false" outlineLevel="0" max="15" min="15" style="0" width="11"/>
    <col collapsed="false" customWidth="true" hidden="false" outlineLevel="0" max="16" min="16" style="0" width="30"/>
  </cols>
  <sheetData>
    <row r="1" customFormat="false" ht="17.35" hidden="false" customHeight="false" outlineLevel="0" collapsed="false">
      <c r="A1" s="1" t="s">
        <v>58</v>
      </c>
      <c r="M1" s="2" t="s">
        <v>1</v>
      </c>
    </row>
    <row r="3" customFormat="false" ht="15" hidden="false" customHeight="false" outlineLevel="0" collapsed="false">
      <c r="A3" s="27" t="s">
        <v>59</v>
      </c>
      <c r="B3" s="28" t="n">
        <f aca="false">Tabel!C2</f>
        <v>46235</v>
      </c>
      <c r="C3" s="29" t="s">
        <v>60</v>
      </c>
      <c r="D3" s="28" t="n">
        <f aca="false">Tabel!D2</f>
        <v>46265</v>
      </c>
    </row>
    <row r="4" customFormat="false" ht="15" hidden="false" customHeight="false" outlineLevel="0" collapsed="false">
      <c r="A4" s="27" t="s">
        <v>61</v>
      </c>
      <c r="B4" s="30" t="n">
        <v>40</v>
      </c>
      <c r="E4" s="6" t="s">
        <v>62</v>
      </c>
    </row>
    <row r="5" customFormat="false" ht="15" hidden="false" customHeight="false" outlineLevel="0" collapsed="false">
      <c r="A5" s="27" t="s">
        <v>63</v>
      </c>
      <c r="B5" s="4"/>
      <c r="C5" s="4"/>
      <c r="D5" s="4"/>
      <c r="E5" s="4"/>
      <c r="F5" s="4"/>
      <c r="G5" s="6" t="s">
        <v>64</v>
      </c>
    </row>
    <row r="6" customFormat="false" ht="15" hidden="false" customHeight="false" outlineLevel="0" collapsed="false">
      <c r="A6" s="27" t="s">
        <v>65</v>
      </c>
      <c r="B6" s="31" t="n">
        <f aca="false">NETWORKDAYS(B3,D3,B5:F5)</f>
        <v>21</v>
      </c>
      <c r="E6" s="6" t="s">
        <v>66</v>
      </c>
    </row>
    <row r="7" customFormat="false" ht="15" hidden="false" customHeight="false" outlineLevel="0" collapsed="false">
      <c r="A7" s="27" t="s">
        <v>67</v>
      </c>
      <c r="B7" s="32" t="n">
        <f aca="false">B6*B4/5/24</f>
        <v>7</v>
      </c>
      <c r="E7" s="6" t="s">
        <v>68</v>
      </c>
    </row>
    <row r="9" customFormat="false" ht="33.75" hidden="false" customHeight="true" outlineLevel="0" collapsed="false">
      <c r="A9" s="33" t="s">
        <v>6</v>
      </c>
      <c r="B9" s="33" t="s">
        <v>7</v>
      </c>
      <c r="C9" s="33" t="s">
        <v>69</v>
      </c>
      <c r="D9" s="9" t="s">
        <v>70</v>
      </c>
      <c r="E9" s="9" t="s">
        <v>71</v>
      </c>
      <c r="F9" s="9" t="s">
        <v>72</v>
      </c>
      <c r="G9" s="9" t="s">
        <v>73</v>
      </c>
      <c r="H9" s="9" t="str">
        <f aca="false">"21–"&amp;DAY(D3)&amp;"-sana"&amp;CHAR(10)&amp;"smenalar"</f>
        <v>21–31-sana
smenalar</v>
      </c>
      <c r="I9" s="9" t="str">
        <f aca="false">"21–"&amp;DAY(D3)&amp;"-sana"&amp;CHAR(10)&amp;"soat"</f>
        <v>21–31-sana
soat</v>
      </c>
      <c r="J9" s="9" t="s">
        <v>74</v>
      </c>
      <c r="K9" s="9" t="s">
        <v>75</v>
      </c>
      <c r="L9" s="33" t="s">
        <v>76</v>
      </c>
      <c r="M9" s="9" t="s">
        <v>12</v>
      </c>
      <c r="N9" s="9" t="s">
        <v>77</v>
      </c>
      <c r="O9" s="9" t="s">
        <v>78</v>
      </c>
      <c r="P9" s="9" t="s">
        <v>79</v>
      </c>
    </row>
    <row r="10" customFormat="false" ht="15" hidden="false" customHeight="false" outlineLevel="0" collapsed="false">
      <c r="A10" s="34" t="str">
        <f aca="false">IF(Tabel!$B$6="","",Tabel!B6)</f>
        <v>Aliyev Jasur Bahodir oʻgʻli</v>
      </c>
      <c r="B10" s="35" t="str">
        <f aca="false">IF(Tabel!$B$6="","",Tabel!C6)</f>
        <v>T-0012</v>
      </c>
      <c r="C10" s="36" t="s">
        <v>80</v>
      </c>
      <c r="D10" s="37" t="n">
        <f aca="false">IF(Tabel!$B$6="","",SUMPRODUCT(--((Tabel!F7:O7)+(Tabel!F8:O8)&gt;0)))</f>
        <v>6</v>
      </c>
      <c r="E10" s="38" t="n">
        <f aca="false">IF(Tabel!$B$6="","",SUM(Tabel!F7:O7)+SUM(Tabel!F8:O8))</f>
        <v>1.97222222222222</v>
      </c>
      <c r="F10" s="37" t="n">
        <f aca="false">IF(Tabel!$B$6="","",SUMPRODUCT(--((Tabel!P7:Y7)+(Tabel!P8:Y8)&gt;0)))</f>
        <v>4</v>
      </c>
      <c r="G10" s="38" t="n">
        <f aca="false">IF(Tabel!$B$6="","",SUM(Tabel!P7:Y7)+SUM(Tabel!P8:Y8))</f>
        <v>1.45833333333333</v>
      </c>
      <c r="H10" s="37" t="n">
        <f aca="false">IF(Tabel!$B$6="","",SUMPRODUCT(--((Tabel!Z7:AJ7)+(Tabel!Z8:AJ8)&gt;0)))</f>
        <v>6</v>
      </c>
      <c r="I10" s="38" t="n">
        <f aca="false">IF(Tabel!$B$6="","",SUM(Tabel!Z7:AJ7)+SUM(Tabel!Z8:AJ8))</f>
        <v>2</v>
      </c>
      <c r="J10" s="37" t="n">
        <f aca="false">IF(Tabel!$B$6="","",D10+F10+H10)</f>
        <v>16</v>
      </c>
      <c r="K10" s="38" t="n">
        <f aca="false">IF(Tabel!$B$6="","",E10+G10+I10)</f>
        <v>5.43055555555556</v>
      </c>
      <c r="L10" s="39" t="n">
        <f aca="false">IF(Tabel!$B$6="","",$B$7)</f>
        <v>7</v>
      </c>
      <c r="M10" s="38" t="n">
        <f aca="false">IF(Tabel!$B$6="","",Tabel!AN6)</f>
        <v>0</v>
      </c>
      <c r="N10" s="38" t="n">
        <f aca="false">IF(Tabel!$B$6="","",Tabel!AM6)</f>
        <v>0.125</v>
      </c>
      <c r="O10" s="40" t="n">
        <f aca="false">IF(Tabel!$B$6="","",IF(C10="jamlab",MAX(0,K10-L10),N10))</f>
        <v>0.125</v>
      </c>
      <c r="P10" s="41" t="str">
        <f aca="false">IF(Tabel!$B$6="","",IF(C10="jamlab","haqiqiy soat − norma (davr oxirida)","tabeldagi Q soatlar (kunlik)"))</f>
        <v>tabeldagi Q soatlar (kunlik)</v>
      </c>
    </row>
    <row r="11" customFormat="false" ht="15" hidden="false" customHeight="false" outlineLevel="0" collapsed="false">
      <c r="A11" s="34" t="str">
        <f aca="false">IF(Tabel!$B$9="","",Tabel!B9)</f>
        <v>Karimova Dilnoza Rustam qizi</v>
      </c>
      <c r="B11" s="35" t="str">
        <f aca="false">IF(Tabel!$B$9="","",Tabel!C9)</f>
        <v>T-0027</v>
      </c>
      <c r="C11" s="36" t="s">
        <v>81</v>
      </c>
      <c r="D11" s="37" t="n">
        <f aca="false">IF(Tabel!$B$9="","",SUMPRODUCT(--((Tabel!F10:O10)+(Tabel!F11:O11)&gt;0)))</f>
        <v>5</v>
      </c>
      <c r="E11" s="38" t="n">
        <f aca="false">IF(Tabel!$B$9="","",SUM(Tabel!F10:O10)+SUM(Tabel!F11:O11))</f>
        <v>2.5</v>
      </c>
      <c r="F11" s="37" t="n">
        <f aca="false">IF(Tabel!$B$9="","",SUMPRODUCT(--((Tabel!P10:Y10)+(Tabel!P11:Y11)&gt;0)))</f>
        <v>5</v>
      </c>
      <c r="G11" s="38" t="n">
        <f aca="false">IF(Tabel!$B$9="","",SUM(Tabel!P10:Y10)+SUM(Tabel!P11:Y11))</f>
        <v>2.5</v>
      </c>
      <c r="H11" s="37" t="n">
        <f aca="false">IF(Tabel!$B$9="","",SUMPRODUCT(--((Tabel!Z10:AJ10)+(Tabel!Z11:AJ11)&gt;0)))</f>
        <v>5</v>
      </c>
      <c r="I11" s="38" t="n">
        <f aca="false">IF(Tabel!$B$9="","",SUM(Tabel!Z10:AJ10)+SUM(Tabel!Z11:AJ11))</f>
        <v>2.5</v>
      </c>
      <c r="J11" s="37" t="n">
        <f aca="false">IF(Tabel!$B$9="","",D11+F11+H11)</f>
        <v>15</v>
      </c>
      <c r="K11" s="38" t="n">
        <f aca="false">IF(Tabel!$B$9="","",E11+G11+I11)</f>
        <v>7.5</v>
      </c>
      <c r="L11" s="39" t="n">
        <f aca="false">IF(Tabel!$B$9="","",$B$7)</f>
        <v>7</v>
      </c>
      <c r="M11" s="38" t="n">
        <f aca="false">IF(Tabel!$B$9="","",Tabel!AN9)</f>
        <v>0</v>
      </c>
      <c r="N11" s="38" t="n">
        <f aca="false">IF(Tabel!$B$9="","",Tabel!AM9)</f>
        <v>0</v>
      </c>
      <c r="O11" s="40" t="n">
        <f aca="false">IF(Tabel!$B$9="","",IF(C11="jamlab",MAX(0,K11-L11),N11))</f>
        <v>0.5</v>
      </c>
      <c r="P11" s="41" t="str">
        <f aca="false">IF(Tabel!$B$9="","",IF(C11="jamlab","haqiqiy soat − norma (davr oxirida)","tabeldagi Q soatlar (kunlik)"))</f>
        <v>haqiqiy soat − norma (davr oxirida)</v>
      </c>
    </row>
    <row r="12" customFormat="false" ht="15" hidden="false" customHeight="false" outlineLevel="0" collapsed="false">
      <c r="A12" s="34" t="str">
        <f aca="false">IF(Tabel!$B$12="","",Tabel!B12)</f>
        <v>Tursunov Sardor Akmal oʻgʻli</v>
      </c>
      <c r="B12" s="35" t="str">
        <f aca="false">IF(Tabel!$B$12="","",Tabel!C12)</f>
        <v>T-0034</v>
      </c>
      <c r="C12" s="36" t="s">
        <v>80</v>
      </c>
      <c r="D12" s="37" t="n">
        <f aca="false">IF(Tabel!$B$12="","",SUMPRODUCT(--((Tabel!F13:O13)+(Tabel!F14:O14)&gt;0)))</f>
        <v>5</v>
      </c>
      <c r="E12" s="38" t="n">
        <f aca="false">IF(Tabel!$B$12="","",SUM(Tabel!F13:O13)+SUM(Tabel!F14:O14))</f>
        <v>1.66666666666667</v>
      </c>
      <c r="F12" s="37" t="n">
        <f aca="false">IF(Tabel!$B$12="","",SUMPRODUCT(--((Tabel!P13:Y13)+(Tabel!P14:Y14)&gt;0)))</f>
        <v>5</v>
      </c>
      <c r="G12" s="38" t="n">
        <f aca="false">IF(Tabel!$B$12="","",SUM(Tabel!P13:Y13)+SUM(Tabel!P14:Y14))</f>
        <v>1.5</v>
      </c>
      <c r="H12" s="37" t="n">
        <f aca="false">IF(Tabel!$B$12="","",SUMPRODUCT(--((Tabel!Z13:AJ13)+(Tabel!Z14:AJ14)&gt;0)))</f>
        <v>6</v>
      </c>
      <c r="I12" s="38" t="n">
        <f aca="false">IF(Tabel!$B$12="","",SUM(Tabel!Z13:AJ13)+SUM(Tabel!Z14:AJ14))</f>
        <v>1.91666666666667</v>
      </c>
      <c r="J12" s="37" t="n">
        <f aca="false">IF(Tabel!$B$12="","",D12+F12+H12)</f>
        <v>16</v>
      </c>
      <c r="K12" s="38" t="n">
        <f aca="false">IF(Tabel!$B$12="","",E12+G12+I12)</f>
        <v>5.08333333333333</v>
      </c>
      <c r="L12" s="39" t="n">
        <f aca="false">IF(Tabel!$B$12="","",$B$7)</f>
        <v>7</v>
      </c>
      <c r="M12" s="38" t="n">
        <f aca="false">IF(Tabel!$B$12="","",Tabel!AN12)</f>
        <v>0.25</v>
      </c>
      <c r="N12" s="38" t="n">
        <f aca="false">IF(Tabel!$B$12="","",Tabel!AM12)</f>
        <v>0</v>
      </c>
      <c r="O12" s="40" t="n">
        <f aca="false">IF(Tabel!$B$12="","",IF(C12="jamlab",MAX(0,K12-L12),N12))</f>
        <v>0</v>
      </c>
      <c r="P12" s="41" t="str">
        <f aca="false">IF(Tabel!$B$12="","",IF(C12="jamlab","haqiqiy soat − norma (davr oxirida)","tabeldagi Q soatlar (kunlik)"))</f>
        <v>tabeldagi Q soatlar (kunlik)</v>
      </c>
    </row>
    <row r="13" customFormat="false" ht="15" hidden="false" customHeight="false" outlineLevel="0" collapsed="false">
      <c r="A13" s="34" t="str">
        <f aca="false">IF(Tabel!$B$15="","",Tabel!B15)</f>
        <v>Rahimova Malika Shavkat qizi</v>
      </c>
      <c r="B13" s="35" t="str">
        <f aca="false">IF(Tabel!$B$15="","",Tabel!C15)</f>
        <v>T-0041</v>
      </c>
      <c r="C13" s="36" t="s">
        <v>80</v>
      </c>
      <c r="D13" s="37" t="n">
        <f aca="false">IF(Tabel!$B$15="","",SUMPRODUCT(--((Tabel!F16:O16)+(Tabel!F17:O17)&gt;0)))</f>
        <v>6</v>
      </c>
      <c r="E13" s="38" t="n">
        <f aca="false">IF(Tabel!$B$15="","",SUM(Tabel!F16:O16)+SUM(Tabel!F17:O17))</f>
        <v>2</v>
      </c>
      <c r="F13" s="37" t="n">
        <f aca="false">IF(Tabel!$B$15="","",SUMPRODUCT(--((Tabel!P16:Y16)+(Tabel!P17:Y17)&gt;0)))</f>
        <v>8</v>
      </c>
      <c r="G13" s="38" t="n">
        <f aca="false">IF(Tabel!$B$15="","",SUM(Tabel!P16:Y16)+SUM(Tabel!P17:Y17))</f>
        <v>2.66666666666667</v>
      </c>
      <c r="H13" s="37" t="n">
        <f aca="false">IF(Tabel!$B$15="","",SUMPRODUCT(--((Tabel!Z16:AJ16)+(Tabel!Z17:AJ17)&gt;0)))</f>
        <v>7</v>
      </c>
      <c r="I13" s="38" t="n">
        <f aca="false">IF(Tabel!$B$15="","",SUM(Tabel!Z16:AJ16)+SUM(Tabel!Z17:AJ17))</f>
        <v>2.41666666666667</v>
      </c>
      <c r="J13" s="37" t="n">
        <f aca="false">IF(Tabel!$B$15="","",D13+F13+H13)</f>
        <v>21</v>
      </c>
      <c r="K13" s="38" t="n">
        <f aca="false">IF(Tabel!$B$15="","",E13+G13+I13)</f>
        <v>7.08333333333333</v>
      </c>
      <c r="L13" s="39" t="n">
        <f aca="false">IF(Tabel!$B$15="","",$B$7)</f>
        <v>7</v>
      </c>
      <c r="M13" s="38" t="n">
        <f aca="false">IF(Tabel!$B$15="","",Tabel!AN15)</f>
        <v>0</v>
      </c>
      <c r="N13" s="38" t="n">
        <f aca="false">IF(Tabel!$B$15="","",Tabel!AM15)</f>
        <v>0.0833333333333333</v>
      </c>
      <c r="O13" s="40" t="n">
        <f aca="false">IF(Tabel!$B$15="","",IF(C13="jamlab",MAX(0,K13-L13),N13))</f>
        <v>0.0833333333333333</v>
      </c>
      <c r="P13" s="41" t="str">
        <f aca="false">IF(Tabel!$B$15="","",IF(C13="jamlab","haqiqiy soat − norma (davr oxirida)","tabeldagi Q soatlar (kunlik)"))</f>
        <v>tabeldagi Q soatlar (kunlik)</v>
      </c>
    </row>
    <row r="14" customFormat="false" ht="15" hidden="false" customHeight="false" outlineLevel="0" collapsed="false">
      <c r="A14" s="34" t="str">
        <f aca="false">IF(Tabel!$B$18="","",Tabel!B18)</f>
        <v/>
      </c>
      <c r="B14" s="35" t="str">
        <f aca="false">IF(Tabel!$B$18="","",Tabel!C18)</f>
        <v/>
      </c>
      <c r="C14" s="36"/>
      <c r="D14" s="37" t="str">
        <f aca="false">IF(Tabel!$B$18="","",SUMPRODUCT(--((Tabel!F19:O19)+(Tabel!F20:O20)&gt;0)))</f>
        <v/>
      </c>
      <c r="E14" s="38" t="str">
        <f aca="false">IF(Tabel!$B$18="","",SUM(Tabel!F19:O19)+SUM(Tabel!F20:O20))</f>
        <v/>
      </c>
      <c r="F14" s="37" t="str">
        <f aca="false">IF(Tabel!$B$18="","",SUMPRODUCT(--((Tabel!P19:Y19)+(Tabel!P20:Y20)&gt;0)))</f>
        <v/>
      </c>
      <c r="G14" s="38" t="str">
        <f aca="false">IF(Tabel!$B$18="","",SUM(Tabel!P19:Y19)+SUM(Tabel!P20:Y20))</f>
        <v/>
      </c>
      <c r="H14" s="37" t="str">
        <f aca="false">IF(Tabel!$B$18="","",SUMPRODUCT(--((Tabel!Z19:AJ19)+(Tabel!Z20:AJ20)&gt;0)))</f>
        <v/>
      </c>
      <c r="I14" s="38" t="str">
        <f aca="false">IF(Tabel!$B$18="","",SUM(Tabel!Z19:AJ19)+SUM(Tabel!Z20:AJ20))</f>
        <v/>
      </c>
      <c r="J14" s="37" t="str">
        <f aca="false">IF(Tabel!$B$18="","",D14+F14+H14)</f>
        <v/>
      </c>
      <c r="K14" s="38" t="str">
        <f aca="false">IF(Tabel!$B$18="","",E14+G14+I14)</f>
        <v/>
      </c>
      <c r="L14" s="39" t="str">
        <f aca="false">IF(Tabel!$B$18="","",$B$7)</f>
        <v/>
      </c>
      <c r="M14" s="38" t="str">
        <f aca="false">IF(Tabel!$B$18="","",Tabel!AN18)</f>
        <v/>
      </c>
      <c r="N14" s="38" t="str">
        <f aca="false">IF(Tabel!$B$18="","",Tabel!AM18)</f>
        <v/>
      </c>
      <c r="O14" s="40" t="str">
        <f aca="false">IF(Tabel!$B$18="","",IF(C14="jamlab",MAX(0,K14-L14),N14))</f>
        <v/>
      </c>
      <c r="P14" s="41" t="str">
        <f aca="false">IF(Tabel!$B$18="","",IF(C14="jamlab","haqiqiy soat − norma (davr oxirida)","tabeldagi Q soatlar (kunlik)"))</f>
        <v/>
      </c>
    </row>
    <row r="15" customFormat="false" ht="15" hidden="false" customHeight="false" outlineLevel="0" collapsed="false">
      <c r="A15" s="34" t="str">
        <f aca="false">IF(Tabel!$B$21="","",Tabel!B21)</f>
        <v/>
      </c>
      <c r="B15" s="35" t="str">
        <f aca="false">IF(Tabel!$B$21="","",Tabel!C21)</f>
        <v/>
      </c>
      <c r="C15" s="36"/>
      <c r="D15" s="37" t="str">
        <f aca="false">IF(Tabel!$B$21="","",SUMPRODUCT(--((Tabel!F22:O22)+(Tabel!F23:O23)&gt;0)))</f>
        <v/>
      </c>
      <c r="E15" s="38" t="str">
        <f aca="false">IF(Tabel!$B$21="","",SUM(Tabel!F22:O22)+SUM(Tabel!F23:O23))</f>
        <v/>
      </c>
      <c r="F15" s="37" t="str">
        <f aca="false">IF(Tabel!$B$21="","",SUMPRODUCT(--((Tabel!P22:Y22)+(Tabel!P23:Y23)&gt;0)))</f>
        <v/>
      </c>
      <c r="G15" s="38" t="str">
        <f aca="false">IF(Tabel!$B$21="","",SUM(Tabel!P22:Y22)+SUM(Tabel!P23:Y23))</f>
        <v/>
      </c>
      <c r="H15" s="37" t="str">
        <f aca="false">IF(Tabel!$B$21="","",SUMPRODUCT(--((Tabel!Z22:AJ22)+(Tabel!Z23:AJ23)&gt;0)))</f>
        <v/>
      </c>
      <c r="I15" s="38" t="str">
        <f aca="false">IF(Tabel!$B$21="","",SUM(Tabel!Z22:AJ22)+SUM(Tabel!Z23:AJ23))</f>
        <v/>
      </c>
      <c r="J15" s="37" t="str">
        <f aca="false">IF(Tabel!$B$21="","",D15+F15+H15)</f>
        <v/>
      </c>
      <c r="K15" s="38" t="str">
        <f aca="false">IF(Tabel!$B$21="","",E15+G15+I15)</f>
        <v/>
      </c>
      <c r="L15" s="39" t="str">
        <f aca="false">IF(Tabel!$B$21="","",$B$7)</f>
        <v/>
      </c>
      <c r="M15" s="38" t="str">
        <f aca="false">IF(Tabel!$B$21="","",Tabel!AN21)</f>
        <v/>
      </c>
      <c r="N15" s="38" t="str">
        <f aca="false">IF(Tabel!$B$21="","",Tabel!AM21)</f>
        <v/>
      </c>
      <c r="O15" s="40" t="str">
        <f aca="false">IF(Tabel!$B$21="","",IF(C15="jamlab",MAX(0,K15-L15),N15))</f>
        <v/>
      </c>
      <c r="P15" s="41" t="str">
        <f aca="false">IF(Tabel!$B$21="","",IF(C15="jamlab","haqiqiy soat − norma (davr oxirida)","tabeldagi Q soatlar (kunlik)"))</f>
        <v/>
      </c>
    </row>
    <row r="17" customFormat="false" ht="15" hidden="false" customHeight="false" outlineLevel="0" collapsed="false">
      <c r="A17" s="6" t="s">
        <v>82</v>
      </c>
    </row>
    <row r="18" customFormat="false" ht="15" hidden="false" customHeight="false" outlineLevel="0" collapsed="false">
      <c r="A18" s="6" t="s">
        <v>83</v>
      </c>
    </row>
    <row r="19" customFormat="false" ht="15" hidden="false" customHeight="false" outlineLevel="0" collapsed="false">
      <c r="A19" s="6" t="s">
        <v>84</v>
      </c>
    </row>
    <row r="20" customFormat="false" ht="15" hidden="false" customHeight="false" outlineLevel="0" collapsed="false">
      <c r="A20" s="6" t="s">
        <v>85</v>
      </c>
    </row>
  </sheetData>
  <sheetProtection sheet="true"/>
  <dataValidations count="1">
    <dataValidation allowBlank="true" errorStyle="stop" operator="between" showDropDown="false" showErrorMessage="false" showInputMessage="false" sqref="C10:C15" type="list">
      <formula1>"kunlik,haftalik,jamlab"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2026-10-24T19:07:11Z</dcterms:created>
  <dc:creator>openpyxl</dc:creator>
  <dc:description/>
  <dc:language>en-US</dc:language>
  <cp:lastModifiedBy/>
  <dcterms:modified xsi:type="dcterms:W3CDTF">2026-10-24T19:07:11Z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