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eme/theme1.xml" ContentType="application/vnd.openxmlformats-officedocument.theme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勤怠" sheetId="1" state="visible" r:id="rId3"/>
  </sheets>
  <definedNames>
    <definedName function="false" hidden="false" localSheetId="0" name="_xlnm.Print_Area" vbProcedure="false">勤怠!$A$1:$L$49</definedName>
    <definedName function="false" hidden="false" name="Houtei" vbProcedure="false">勤怠!$B$8</definedName>
    <definedName function="false" hidden="false" name="Jikyu" vbProcedure="false">勤怠!$B$3</definedName>
    <definedName function="false" hidden="false" name="Rate_60" vbProcedure="false">勤怠!$B$5</definedName>
    <definedName function="false" hidden="false" name="Rate_Jikangai" vbProcedure="false">勤怠!$B$4</definedName>
    <definedName function="false" hidden="false" name="Rate_Kyujitsu" vbProcedure="false">勤怠!$B$7</definedName>
    <definedName function="false" hidden="false" name="Rate_Shinya" vbProcedure="false">勤怠!$B$6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orova.vn</author>
  </authors>
  <commentList>
    <comment ref="B3" authorId="0">
      <text>
        <r>
          <rPr>
            <sz val="10"/>
            <rFont val="Yu Gothic"/>
            <family val="2"/>
          </rPr>
          <t xml:space="preserve">（月給 − 除外できる手当）</t>
        </r>
        <r>
          <rPr>
            <sz val="10"/>
            <rFont val="Yu Gothic"/>
            <family val="2"/>
          </rPr>
          <t xml:space="preserve">÷ </t>
        </r>
        <r>
          <rPr>
            <sz val="10"/>
            <rFont val="Yu Gothic"/>
            <family val="2"/>
          </rPr>
          <t xml:space="preserve">月平均所定労働時間。自社の数字を入力</t>
        </r>
      </text>
    </comment>
    <comment ref="B4" authorId="0">
      <text>
        <r>
          <rPr>
            <sz val="10"/>
            <rFont val="Yu Gothic"/>
            <family val="2"/>
          </rPr>
          <t xml:space="preserve">労働基準法第</t>
        </r>
        <r>
          <rPr>
            <sz val="10"/>
            <rFont val="Yu Gothic"/>
            <family val="2"/>
          </rPr>
          <t xml:space="preserve">37</t>
        </r>
        <r>
          <rPr>
            <sz val="10"/>
            <rFont val="Yu Gothic"/>
            <family val="2"/>
          </rPr>
          <t xml:space="preserve">条：時間外労働は</t>
        </r>
        <r>
          <rPr>
            <sz val="10"/>
            <rFont val="Yu Gothic"/>
            <family val="2"/>
          </rPr>
          <t xml:space="preserve">25%</t>
        </r>
        <r>
          <rPr>
            <sz val="10"/>
            <rFont val="Yu Gothic"/>
            <family val="2"/>
          </rPr>
          <t xml:space="preserve">以上</t>
        </r>
      </text>
    </comment>
    <comment ref="B5" authorId="0">
      <text>
        <r>
          <rPr>
            <sz val="10"/>
            <rFont val="Yu Gothic"/>
            <family val="2"/>
          </rPr>
          <t xml:space="preserve">労働基準法第</t>
        </r>
        <r>
          <rPr>
            <sz val="10"/>
            <rFont val="Yu Gothic"/>
            <family val="2"/>
          </rPr>
          <t xml:space="preserve">37</t>
        </r>
        <r>
          <rPr>
            <sz val="10"/>
            <rFont val="Yu Gothic"/>
            <family val="2"/>
          </rPr>
          <t xml:space="preserve">条：月</t>
        </r>
        <r>
          <rPr>
            <sz val="10"/>
            <rFont val="Yu Gothic"/>
            <family val="2"/>
          </rPr>
          <t xml:space="preserve">60</t>
        </r>
        <r>
          <rPr>
            <sz val="10"/>
            <rFont val="Yu Gothic"/>
            <family val="2"/>
          </rPr>
          <t xml:space="preserve">時間超は</t>
        </r>
        <r>
          <rPr>
            <sz val="10"/>
            <rFont val="Yu Gothic"/>
            <family val="2"/>
          </rPr>
          <t xml:space="preserve">50%</t>
        </r>
        <r>
          <rPr>
            <sz val="10"/>
            <rFont val="Yu Gothic"/>
            <family val="2"/>
          </rPr>
          <t xml:space="preserve">以上（中小企業も</t>
        </r>
        <r>
          <rPr>
            <sz val="10"/>
            <rFont val="Yu Gothic"/>
            <family val="2"/>
          </rPr>
          <t xml:space="preserve">2023</t>
        </r>
        <r>
          <rPr>
            <sz val="10"/>
            <rFont val="Yu Gothic"/>
            <family val="2"/>
          </rPr>
          <t xml:space="preserve">年</t>
        </r>
        <r>
          <rPr>
            <sz val="10"/>
            <rFont val="Yu Gothic"/>
            <family val="2"/>
          </rPr>
          <t xml:space="preserve">4</t>
        </r>
        <r>
          <rPr>
            <sz val="10"/>
            <rFont val="Yu Gothic"/>
            <family val="2"/>
          </rPr>
          <t xml:space="preserve">月から）</t>
        </r>
      </text>
    </comment>
    <comment ref="B6" authorId="0">
      <text>
        <r>
          <rPr>
            <sz val="10"/>
            <rFont val="Yu Gothic"/>
            <family val="2"/>
          </rPr>
          <t xml:space="preserve">労働基準法第</t>
        </r>
        <r>
          <rPr>
            <sz val="10"/>
            <rFont val="Yu Gothic"/>
            <family val="2"/>
          </rPr>
          <t xml:space="preserve">37</t>
        </r>
        <r>
          <rPr>
            <sz val="10"/>
            <rFont val="Yu Gothic"/>
            <family val="2"/>
          </rPr>
          <t xml:space="preserve">条：</t>
        </r>
        <r>
          <rPr>
            <sz val="10"/>
            <rFont val="Yu Gothic"/>
            <family val="2"/>
          </rPr>
          <t xml:space="preserve">22</t>
        </r>
        <r>
          <rPr>
            <sz val="10"/>
            <rFont val="Yu Gothic"/>
            <family val="2"/>
          </rPr>
          <t xml:space="preserve">時〜翌</t>
        </r>
        <r>
          <rPr>
            <sz val="10"/>
            <rFont val="Yu Gothic"/>
            <family val="2"/>
          </rPr>
          <t xml:space="preserve">5</t>
        </r>
        <r>
          <rPr>
            <sz val="10"/>
            <rFont val="Yu Gothic"/>
            <family val="2"/>
          </rPr>
          <t xml:space="preserve">時は</t>
        </r>
        <r>
          <rPr>
            <sz val="10"/>
            <rFont val="Yu Gothic"/>
            <family val="2"/>
          </rPr>
          <t xml:space="preserve">25%</t>
        </r>
        <r>
          <rPr>
            <sz val="10"/>
            <rFont val="Yu Gothic"/>
            <family val="2"/>
          </rPr>
          <t xml:space="preserve">以上を加算</t>
        </r>
      </text>
    </comment>
    <comment ref="B7" authorId="0">
      <text>
        <r>
          <rPr>
            <sz val="10"/>
            <rFont val="Yu Gothic"/>
            <family val="2"/>
          </rPr>
          <t xml:space="preserve">労働基準法第</t>
        </r>
        <r>
          <rPr>
            <sz val="10"/>
            <rFont val="Yu Gothic"/>
            <family val="2"/>
          </rPr>
          <t xml:space="preserve">37</t>
        </r>
        <r>
          <rPr>
            <sz val="10"/>
            <rFont val="Yu Gothic"/>
            <family val="2"/>
          </rPr>
          <t xml:space="preserve">条：法定休日労働は</t>
        </r>
        <r>
          <rPr>
            <sz val="10"/>
            <rFont val="Yu Gothic"/>
            <family val="2"/>
          </rPr>
          <t xml:space="preserve">35%</t>
        </r>
        <r>
          <rPr>
            <sz val="10"/>
            <rFont val="Yu Gothic"/>
            <family val="2"/>
          </rPr>
          <t xml:space="preserve">以上</t>
        </r>
      </text>
    </comment>
    <comment ref="B8" authorId="0">
      <text>
        <r>
          <rPr>
            <sz val="10"/>
            <rFont val="Yu Gothic"/>
            <family val="2"/>
          </rPr>
          <t xml:space="preserve">原則</t>
        </r>
        <r>
          <rPr>
            <sz val="10"/>
            <rFont val="Yu Gothic"/>
            <family val="2"/>
          </rPr>
          <t xml:space="preserve">1</t>
        </r>
        <r>
          <rPr>
            <sz val="10"/>
            <rFont val="Yu Gothic"/>
            <family val="2"/>
          </rPr>
          <t xml:space="preserve">日</t>
        </r>
        <r>
          <rPr>
            <sz val="10"/>
            <rFont val="Yu Gothic"/>
            <family val="2"/>
          </rPr>
          <t xml:space="preserve">8</t>
        </r>
        <r>
          <rPr>
            <sz val="10"/>
            <rFont val="Yu Gothic"/>
            <family val="2"/>
          </rPr>
          <t xml:space="preserve">時間</t>
        </r>
      </text>
    </comment>
  </commentList>
</comments>
</file>

<file path=xl/sharedStrings.xml><?xml version="1.0" encoding="utf-8"?>
<sst xmlns="http://schemas.openxmlformats.org/spreadsheetml/2006/main" count="34" uniqueCount="34">
  <si>
    <t xml:space="preserve">残業代計算シート</t>
  </si>
  <si>
    <r>
      <rPr>
        <b val="true"/>
        <sz val="11"/>
        <color rgb="FF9C9C9C"/>
        <rFont val="Yu Gothic"/>
        <family val="2"/>
      </rPr>
      <t xml:space="preserve">仮の例 — </t>
    </r>
    <r>
      <rPr>
        <b val="true"/>
        <sz val="11"/>
        <color rgb="FF9C9C9C"/>
        <rFont val="Yu Gothic"/>
        <family val="0"/>
        <charset val="1"/>
      </rPr>
      <t xml:space="preserve">orova.vn</t>
    </r>
  </si>
  <si>
    <t xml:space="preserve">対象月の初日</t>
  </si>
  <si>
    <t xml:space="preserve">基礎賃金（時給・円）</t>
  </si>
  <si>
    <r>
      <rPr>
        <i val="true"/>
        <sz val="9"/>
        <color rgb="FF595959"/>
        <rFont val="Yu Gothic"/>
        <family val="2"/>
      </rPr>
      <t xml:space="preserve">（月給 − 除外できる手当）</t>
    </r>
    <r>
      <rPr>
        <i val="true"/>
        <sz val="9"/>
        <color rgb="FF595959"/>
        <rFont val="Yu Gothic"/>
        <family val="0"/>
        <charset val="1"/>
      </rPr>
      <t xml:space="preserve">÷ </t>
    </r>
    <r>
      <rPr>
        <i val="true"/>
        <sz val="9"/>
        <color rgb="FF595959"/>
        <rFont val="Yu Gothic"/>
        <family val="2"/>
      </rPr>
      <t xml:space="preserve">月平均所定労働時間。自社の数字を入力</t>
    </r>
  </si>
  <si>
    <t xml:space="preserve">時間外 割増率</t>
  </si>
  <si>
    <r>
      <rPr>
        <i val="true"/>
        <sz val="9"/>
        <color rgb="FF595959"/>
        <rFont val="Yu Gothic"/>
        <family val="2"/>
      </rPr>
      <t xml:space="preserve">労働基準法第</t>
    </r>
    <r>
      <rPr>
        <i val="true"/>
        <sz val="9"/>
        <color rgb="FF595959"/>
        <rFont val="Yu Gothic"/>
        <family val="0"/>
        <charset val="1"/>
      </rPr>
      <t xml:space="preserve">37</t>
    </r>
    <r>
      <rPr>
        <i val="true"/>
        <sz val="9"/>
        <color rgb="FF595959"/>
        <rFont val="Yu Gothic"/>
        <family val="2"/>
      </rPr>
      <t xml:space="preserve">条：時間外労働は</t>
    </r>
    <r>
      <rPr>
        <i val="true"/>
        <sz val="9"/>
        <color rgb="FF595959"/>
        <rFont val="Yu Gothic"/>
        <family val="0"/>
        <charset val="1"/>
      </rPr>
      <t xml:space="preserve">25%</t>
    </r>
    <r>
      <rPr>
        <i val="true"/>
        <sz val="9"/>
        <color rgb="FF595959"/>
        <rFont val="Yu Gothic"/>
        <family val="2"/>
      </rPr>
      <t xml:space="preserve">以上</t>
    </r>
  </si>
  <si>
    <r>
      <rPr>
        <b val="true"/>
        <sz val="10"/>
        <rFont val="Yu Gothic"/>
        <family val="2"/>
      </rPr>
      <t xml:space="preserve">月</t>
    </r>
    <r>
      <rPr>
        <b val="true"/>
        <sz val="10"/>
        <rFont val="Yu Gothic"/>
        <family val="0"/>
        <charset val="1"/>
      </rPr>
      <t xml:space="preserve">60</t>
    </r>
    <r>
      <rPr>
        <b val="true"/>
        <sz val="10"/>
        <rFont val="Yu Gothic"/>
        <family val="2"/>
      </rPr>
      <t xml:space="preserve">時間超 割増率</t>
    </r>
  </si>
  <si>
    <r>
      <rPr>
        <i val="true"/>
        <sz val="9"/>
        <color rgb="FF595959"/>
        <rFont val="Yu Gothic"/>
        <family val="2"/>
      </rPr>
      <t xml:space="preserve">労働基準法第</t>
    </r>
    <r>
      <rPr>
        <i val="true"/>
        <sz val="9"/>
        <color rgb="FF595959"/>
        <rFont val="Yu Gothic"/>
        <family val="0"/>
        <charset val="1"/>
      </rPr>
      <t xml:space="preserve">37</t>
    </r>
    <r>
      <rPr>
        <i val="true"/>
        <sz val="9"/>
        <color rgb="FF595959"/>
        <rFont val="Yu Gothic"/>
        <family val="2"/>
      </rPr>
      <t xml:space="preserve">条：月</t>
    </r>
    <r>
      <rPr>
        <i val="true"/>
        <sz val="9"/>
        <color rgb="FF595959"/>
        <rFont val="Yu Gothic"/>
        <family val="0"/>
        <charset val="1"/>
      </rPr>
      <t xml:space="preserve">60</t>
    </r>
    <r>
      <rPr>
        <i val="true"/>
        <sz val="9"/>
        <color rgb="FF595959"/>
        <rFont val="Yu Gothic"/>
        <family val="2"/>
      </rPr>
      <t xml:space="preserve">時間超は</t>
    </r>
    <r>
      <rPr>
        <i val="true"/>
        <sz val="9"/>
        <color rgb="FF595959"/>
        <rFont val="Yu Gothic"/>
        <family val="0"/>
        <charset val="1"/>
      </rPr>
      <t xml:space="preserve">50%</t>
    </r>
    <r>
      <rPr>
        <i val="true"/>
        <sz val="9"/>
        <color rgb="FF595959"/>
        <rFont val="Yu Gothic"/>
        <family val="2"/>
      </rPr>
      <t xml:space="preserve">以上（中小企業も</t>
    </r>
    <r>
      <rPr>
        <i val="true"/>
        <sz val="9"/>
        <color rgb="FF595959"/>
        <rFont val="Yu Gothic"/>
        <family val="0"/>
        <charset val="1"/>
      </rPr>
      <t xml:space="preserve">2023</t>
    </r>
    <r>
      <rPr>
        <i val="true"/>
        <sz val="9"/>
        <color rgb="FF595959"/>
        <rFont val="Yu Gothic"/>
        <family val="2"/>
      </rPr>
      <t xml:space="preserve">年</t>
    </r>
    <r>
      <rPr>
        <i val="true"/>
        <sz val="9"/>
        <color rgb="FF595959"/>
        <rFont val="Yu Gothic"/>
        <family val="0"/>
        <charset val="1"/>
      </rPr>
      <t xml:space="preserve">4</t>
    </r>
    <r>
      <rPr>
        <i val="true"/>
        <sz val="9"/>
        <color rgb="FF595959"/>
        <rFont val="Yu Gothic"/>
        <family val="2"/>
      </rPr>
      <t xml:space="preserve">月から）</t>
    </r>
  </si>
  <si>
    <t xml:space="preserve">深夜 割増分</t>
  </si>
  <si>
    <r>
      <rPr>
        <i val="true"/>
        <sz val="9"/>
        <color rgb="FF595959"/>
        <rFont val="Yu Gothic"/>
        <family val="2"/>
      </rPr>
      <t xml:space="preserve">労働基準法第</t>
    </r>
    <r>
      <rPr>
        <i val="true"/>
        <sz val="9"/>
        <color rgb="FF595959"/>
        <rFont val="Yu Gothic"/>
        <family val="0"/>
        <charset val="1"/>
      </rPr>
      <t xml:space="preserve">37</t>
    </r>
    <r>
      <rPr>
        <i val="true"/>
        <sz val="9"/>
        <color rgb="FF595959"/>
        <rFont val="Yu Gothic"/>
        <family val="2"/>
      </rPr>
      <t xml:space="preserve">条：</t>
    </r>
    <r>
      <rPr>
        <i val="true"/>
        <sz val="9"/>
        <color rgb="FF595959"/>
        <rFont val="Yu Gothic"/>
        <family val="0"/>
        <charset val="1"/>
      </rPr>
      <t xml:space="preserve">22</t>
    </r>
    <r>
      <rPr>
        <i val="true"/>
        <sz val="9"/>
        <color rgb="FF595959"/>
        <rFont val="Yu Gothic"/>
        <family val="2"/>
      </rPr>
      <t xml:space="preserve">時〜翌</t>
    </r>
    <r>
      <rPr>
        <i val="true"/>
        <sz val="9"/>
        <color rgb="FF595959"/>
        <rFont val="Yu Gothic"/>
        <family val="0"/>
        <charset val="1"/>
      </rPr>
      <t xml:space="preserve">5</t>
    </r>
    <r>
      <rPr>
        <i val="true"/>
        <sz val="9"/>
        <color rgb="FF595959"/>
        <rFont val="Yu Gothic"/>
        <family val="2"/>
      </rPr>
      <t xml:space="preserve">時は</t>
    </r>
    <r>
      <rPr>
        <i val="true"/>
        <sz val="9"/>
        <color rgb="FF595959"/>
        <rFont val="Yu Gothic"/>
        <family val="0"/>
        <charset val="1"/>
      </rPr>
      <t xml:space="preserve">25%</t>
    </r>
    <r>
      <rPr>
        <i val="true"/>
        <sz val="9"/>
        <color rgb="FF595959"/>
        <rFont val="Yu Gothic"/>
        <family val="2"/>
      </rPr>
      <t xml:space="preserve">以上を加算</t>
    </r>
  </si>
  <si>
    <t xml:space="preserve">法定休日 割増率</t>
  </si>
  <si>
    <r>
      <rPr>
        <i val="true"/>
        <sz val="9"/>
        <color rgb="FF595959"/>
        <rFont val="Yu Gothic"/>
        <family val="2"/>
      </rPr>
      <t xml:space="preserve">労働基準法第</t>
    </r>
    <r>
      <rPr>
        <i val="true"/>
        <sz val="9"/>
        <color rgb="FF595959"/>
        <rFont val="Yu Gothic"/>
        <family val="0"/>
        <charset val="1"/>
      </rPr>
      <t xml:space="preserve">37</t>
    </r>
    <r>
      <rPr>
        <i val="true"/>
        <sz val="9"/>
        <color rgb="FF595959"/>
        <rFont val="Yu Gothic"/>
        <family val="2"/>
      </rPr>
      <t xml:space="preserve">条：法定休日労働は</t>
    </r>
    <r>
      <rPr>
        <i val="true"/>
        <sz val="9"/>
        <color rgb="FF595959"/>
        <rFont val="Yu Gothic"/>
        <family val="0"/>
        <charset val="1"/>
      </rPr>
      <t xml:space="preserve">35%</t>
    </r>
    <r>
      <rPr>
        <i val="true"/>
        <sz val="9"/>
        <color rgb="FF595959"/>
        <rFont val="Yu Gothic"/>
        <family val="2"/>
      </rPr>
      <t xml:space="preserve">以上</t>
    </r>
  </si>
  <si>
    <r>
      <rPr>
        <b val="true"/>
        <sz val="10"/>
        <rFont val="Yu Gothic"/>
        <family val="0"/>
        <charset val="1"/>
      </rPr>
      <t xml:space="preserve">1</t>
    </r>
    <r>
      <rPr>
        <b val="true"/>
        <sz val="10"/>
        <rFont val="Yu Gothic"/>
        <family val="2"/>
      </rPr>
      <t xml:space="preserve">日の法定労働時間</t>
    </r>
  </si>
  <si>
    <r>
      <rPr>
        <i val="true"/>
        <sz val="9"/>
        <color rgb="FF595959"/>
        <rFont val="Yu Gothic"/>
        <family val="2"/>
      </rPr>
      <t xml:space="preserve">原則</t>
    </r>
    <r>
      <rPr>
        <i val="true"/>
        <sz val="9"/>
        <color rgb="FF595959"/>
        <rFont val="Yu Gothic"/>
        <family val="0"/>
        <charset val="1"/>
      </rPr>
      <t xml:space="preserve">1</t>
    </r>
    <r>
      <rPr>
        <i val="true"/>
        <sz val="9"/>
        <color rgb="FF595959"/>
        <rFont val="Yu Gothic"/>
        <family val="2"/>
      </rPr>
      <t xml:space="preserve">日</t>
    </r>
    <r>
      <rPr>
        <i val="true"/>
        <sz val="9"/>
        <color rgb="FF595959"/>
        <rFont val="Yu Gothic"/>
        <family val="0"/>
        <charset val="1"/>
      </rPr>
      <t xml:space="preserve">8</t>
    </r>
    <r>
      <rPr>
        <i val="true"/>
        <sz val="9"/>
        <color rgb="FF595959"/>
        <rFont val="Yu Gothic"/>
        <family val="2"/>
      </rPr>
      <t xml:space="preserve">時間</t>
    </r>
  </si>
  <si>
    <t xml:space="preserve">日付</t>
  </si>
  <si>
    <t xml:space="preserve">出勤時刻</t>
  </si>
  <si>
    <t xml:space="preserve">退勤時刻</t>
  </si>
  <si>
    <t xml:space="preserve">休憩時間</t>
  </si>
  <si>
    <t xml:space="preserve">実労働時間</t>
  </si>
  <si>
    <t xml:space="preserve">法定外残業時間</t>
  </si>
  <si>
    <r>
      <rPr>
        <b val="true"/>
        <sz val="9"/>
        <rFont val="Yu Gothic"/>
        <family val="2"/>
      </rPr>
      <t xml:space="preserve">深夜労働時間
（</t>
    </r>
    <r>
      <rPr>
        <b val="true"/>
        <sz val="9"/>
        <rFont val="Yu Gothic"/>
        <family val="0"/>
        <charset val="1"/>
      </rPr>
      <t xml:space="preserve">22:00</t>
    </r>
    <r>
      <rPr>
        <b val="true"/>
        <sz val="9"/>
        <rFont val="Yu Gothic"/>
        <family val="2"/>
      </rPr>
      <t xml:space="preserve">〜翌</t>
    </r>
    <r>
      <rPr>
        <b val="true"/>
        <sz val="9"/>
        <rFont val="Yu Gothic"/>
        <family val="0"/>
        <charset val="1"/>
      </rPr>
      <t xml:space="preserve">5:00</t>
    </r>
    <r>
      <rPr>
        <b val="true"/>
        <sz val="9"/>
        <rFont val="Yu Gothic"/>
        <family val="2"/>
      </rPr>
      <t xml:space="preserve">）</t>
    </r>
  </si>
  <si>
    <t xml:space="preserve">法定休日労働時間</t>
  </si>
  <si>
    <t xml:space="preserve">法定外残業
累計</t>
  </si>
  <si>
    <r>
      <rPr>
        <b val="true"/>
        <sz val="9"/>
        <rFont val="Yu Gothic"/>
        <family val="2"/>
      </rPr>
      <t xml:space="preserve">うち</t>
    </r>
    <r>
      <rPr>
        <b val="true"/>
        <sz val="9"/>
        <rFont val="Yu Gothic"/>
        <family val="0"/>
        <charset val="1"/>
      </rPr>
      <t xml:space="preserve">60</t>
    </r>
    <r>
      <rPr>
        <b val="true"/>
        <sz val="9"/>
        <rFont val="Yu Gothic"/>
        <family val="2"/>
      </rPr>
      <t xml:space="preserve">時間以内</t>
    </r>
  </si>
  <si>
    <r>
      <rPr>
        <b val="true"/>
        <sz val="9"/>
        <rFont val="Yu Gothic"/>
        <family val="2"/>
      </rPr>
      <t xml:space="preserve">うち</t>
    </r>
    <r>
      <rPr>
        <b val="true"/>
        <sz val="9"/>
        <rFont val="Yu Gothic"/>
        <family val="0"/>
        <charset val="1"/>
      </rPr>
      <t xml:space="preserve">60</t>
    </r>
    <r>
      <rPr>
        <b val="true"/>
        <sz val="9"/>
        <rFont val="Yu Gothic"/>
        <family val="2"/>
      </rPr>
      <t xml:space="preserve">時間超</t>
    </r>
  </si>
  <si>
    <t xml:space="preserve">残業代（円）</t>
  </si>
  <si>
    <t xml:space="preserve">月合計</t>
  </si>
  <si>
    <t xml:space="preserve">使い方：</t>
  </si>
  <si>
    <r>
      <rPr>
        <i val="true"/>
        <sz val="9"/>
        <color rgb="FF595959"/>
        <rFont val="Yu Gothic"/>
        <family val="2"/>
      </rPr>
      <t xml:space="preserve">黄色・クリーム色のセル（</t>
    </r>
    <r>
      <rPr>
        <i val="true"/>
        <sz val="9"/>
        <color rgb="FF595959"/>
        <rFont val="Yu Gothic"/>
        <family val="0"/>
        <charset val="1"/>
      </rPr>
      <t xml:space="preserve">B2:B8</t>
    </r>
    <r>
      <rPr>
        <i val="true"/>
        <sz val="9"/>
        <color rgb="FF595959"/>
        <rFont val="Yu Gothic"/>
        <family val="2"/>
      </rPr>
      <t xml:space="preserve">、</t>
    </r>
    <r>
      <rPr>
        <i val="true"/>
        <sz val="9"/>
        <color rgb="FF595959"/>
        <rFont val="Yu Gothic"/>
        <family val="0"/>
        <charset val="1"/>
      </rPr>
      <t xml:space="preserve">B</t>
    </r>
    <r>
      <rPr>
        <i val="true"/>
        <sz val="9"/>
        <color rgb="FF595959"/>
        <rFont val="Yu Gothic"/>
        <family val="2"/>
      </rPr>
      <t xml:space="preserve">〜</t>
    </r>
    <r>
      <rPr>
        <i val="true"/>
        <sz val="9"/>
        <color rgb="FF595959"/>
        <rFont val="Yu Gothic"/>
        <family val="0"/>
        <charset val="1"/>
      </rPr>
      <t xml:space="preserve">D</t>
    </r>
    <r>
      <rPr>
        <i val="true"/>
        <sz val="9"/>
        <color rgb="FF595959"/>
        <rFont val="Yu Gothic"/>
        <family val="2"/>
      </rPr>
      <t xml:space="preserve">列、</t>
    </r>
    <r>
      <rPr>
        <i val="true"/>
        <sz val="9"/>
        <color rgb="FF595959"/>
        <rFont val="Yu Gothic"/>
        <family val="0"/>
        <charset val="1"/>
      </rPr>
      <t xml:space="preserve">H</t>
    </r>
    <r>
      <rPr>
        <i val="true"/>
        <sz val="9"/>
        <color rgb="FF595959"/>
        <rFont val="Yu Gothic"/>
        <family val="2"/>
      </rPr>
      <t xml:space="preserve">列）に入力します。灰色のセルは数式で、保護されています（校閲 › シート保護の解除、パスワードなし）。</t>
    </r>
  </si>
  <si>
    <r>
      <rPr>
        <i val="true"/>
        <sz val="9"/>
        <color rgb="FF595959"/>
        <rFont val="Yu Gothic"/>
        <family val="2"/>
      </rPr>
      <t xml:space="preserve">退勤が日付をまたぐ場合（例：翌</t>
    </r>
    <r>
      <rPr>
        <i val="true"/>
        <sz val="9"/>
        <color rgb="FF595959"/>
        <rFont val="Yu Gothic"/>
        <family val="0"/>
        <charset val="1"/>
      </rPr>
      <t xml:space="preserve">2:00</t>
    </r>
    <r>
      <rPr>
        <i val="true"/>
        <sz val="9"/>
        <color rgb="FF595959"/>
        <rFont val="Yu Gothic"/>
        <family val="2"/>
      </rPr>
      <t xml:space="preserve">）はそのまま入力します。深夜労働時間は休憩が深夜帯にない前提で計算しています。</t>
    </r>
  </si>
  <si>
    <r>
      <rPr>
        <i val="true"/>
        <sz val="9"/>
        <color rgb="FF595959"/>
        <rFont val="Yu Gothic"/>
        <family val="2"/>
      </rPr>
      <t xml:space="preserve">法定休日に働いた日は</t>
    </r>
    <r>
      <rPr>
        <i val="true"/>
        <sz val="9"/>
        <color rgb="FF595959"/>
        <rFont val="Yu Gothic"/>
        <family val="0"/>
        <charset val="1"/>
      </rPr>
      <t xml:space="preserve">H</t>
    </r>
    <r>
      <rPr>
        <i val="true"/>
        <sz val="9"/>
        <color rgb="FF595959"/>
        <rFont val="Yu Gothic"/>
        <family val="2"/>
      </rPr>
      <t xml:space="preserve">列に勤務時間を入力します（その日の法定外残業は</t>
    </r>
    <r>
      <rPr>
        <i val="true"/>
        <sz val="9"/>
        <color rgb="FF595959"/>
        <rFont val="Yu Gothic"/>
        <family val="0"/>
        <charset val="1"/>
      </rPr>
      <t xml:space="preserve">F</t>
    </r>
    <r>
      <rPr>
        <i val="true"/>
        <sz val="9"/>
        <color rgb="FF595959"/>
        <rFont val="Yu Gothic"/>
        <family val="2"/>
      </rPr>
      <t xml:space="preserve">列で</t>
    </r>
    <r>
      <rPr>
        <i val="true"/>
        <sz val="9"/>
        <color rgb="FF595959"/>
        <rFont val="Yu Gothic"/>
        <family val="0"/>
        <charset val="1"/>
      </rPr>
      <t xml:space="preserve">0</t>
    </r>
    <r>
      <rPr>
        <i val="true"/>
        <sz val="9"/>
        <color rgb="FF595959"/>
        <rFont val="Yu Gothic"/>
        <family val="2"/>
      </rPr>
      <t xml:space="preserve">になります）。</t>
    </r>
  </si>
  <si>
    <r>
      <rPr>
        <i val="true"/>
        <sz val="9"/>
        <color rgb="FF595959"/>
        <rFont val="Yu Gothic"/>
        <family val="2"/>
      </rPr>
      <t xml:space="preserve">残業代は時間を分単位のまま計算し、月合計を</t>
    </r>
    <r>
      <rPr>
        <i val="true"/>
        <sz val="9"/>
        <color rgb="FF595959"/>
        <rFont val="Yu Gothic"/>
        <family val="0"/>
        <charset val="1"/>
      </rPr>
      <t xml:space="preserve">1</t>
    </r>
    <r>
      <rPr>
        <i val="true"/>
        <sz val="9"/>
        <color rgb="FF595959"/>
        <rFont val="Yu Gothic"/>
        <family val="2"/>
      </rPr>
      <t xml:space="preserve">円未満四捨五入しています。割増率は法定の最低基準です。就業規則・労使協定で上回る率を定めている場合は書き換えてください。</t>
    </r>
  </si>
  <si>
    <t xml:space="preserve">所定休日（法定休日以外）の勤務や、法定内残業の扱いは就業規則に合わせて確認してください。給与計算・社会保険料の計算は行いません。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</si>
</sst>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yyyy/m/d"/>
    <numFmt numFmtId="166" formatCode="#,##0"/>
    <numFmt numFmtId="167" formatCode="0.00"/>
    <numFmt numFmtId="168" formatCode="h:mm"/>
    <numFmt numFmtId="169" formatCode="m/d"/>
    <numFmt numFmtId="170" formatCode="[h]:mm;\-[h]:mm;;"/>
    <numFmt numFmtId="171" formatCode="#,##0.00;\-#,##0.00;;"/>
  </numFmts>
  <fonts count="17">
    <font>
      <sz val="11"/>
      <color theme="1"/>
      <name val="Yu Gothic"/>
      <family val="2"/>
    </font>
    <font>
      <sz val="10"/>
      <name val="Yu Gothic"/>
      <family val="0"/>
    </font>
    <font>
      <sz val="10"/>
      <name val="Yu Gothic"/>
      <family val="0"/>
    </font>
    <font>
      <sz val="10"/>
      <name val="Yu Gothic"/>
      <family val="0"/>
    </font>
    <font>
      <b val="true"/>
      <sz val="14"/>
      <name val="Yu Gothic"/>
      <family val="2"/>
    </font>
    <font>
      <b val="true"/>
      <sz val="11"/>
      <color rgb="FF9C9C9C"/>
      <name val="Yu Gothic"/>
      <family val="2"/>
    </font>
    <font>
      <b val="true"/>
      <sz val="11"/>
      <color rgb="FF9C9C9C"/>
      <name val="Yu Gothic"/>
      <family val="0"/>
      <charset val="1"/>
    </font>
    <font>
      <b val="true"/>
      <sz val="10"/>
      <name val="Yu Gothic"/>
      <family val="2"/>
    </font>
    <font>
      <b val="true"/>
      <sz val="10"/>
      <name val="Yu Gothic"/>
      <family val="0"/>
      <charset val="1"/>
    </font>
    <font>
      <i val="true"/>
      <sz val="9"/>
      <color rgb="FF595959"/>
      <name val="Yu Gothic"/>
      <family val="2"/>
    </font>
    <font>
      <i val="true"/>
      <sz val="9"/>
      <color rgb="FF595959"/>
      <name val="Yu Gothic"/>
      <family val="0"/>
      <charset val="1"/>
    </font>
    <font>
      <b val="true"/>
      <sz val="9"/>
      <name val="Yu Gothic"/>
      <family val="2"/>
    </font>
    <font>
      <b val="true"/>
      <sz val="9"/>
      <name val="Yu Gothic"/>
      <family val="0"/>
      <charset val="1"/>
    </font>
    <font>
      <sz val="9"/>
      <name val="Yu Gothic"/>
      <family val="0"/>
      <charset val="1"/>
    </font>
    <font>
      <sz val="9"/>
      <name val="Yu Gothic"/>
      <family val="2"/>
    </font>
    <font>
      <sz val="10"/>
      <name val="Yu Gothic"/>
      <family val="2"/>
    </font>
    <font>
      <sz val="10"/>
      <name val="Yu Gothic"/>
      <family val="2"/>
    </font>
  </fonts>
  <fills count="7">
    <fill>
      <patternFill patternType="none"/>
    </fill>
    <fill>
      <patternFill patternType="gray125"/>
    </fill>
    <fill>
      <patternFill patternType="solid">
        <fgColor rgb="FFFFF2B3"/>
        <bgColor rgb="FFFFFF99"/>
      </patternFill>
    </fill>
    <fill>
      <patternFill patternType="solid">
        <fgColor rgb="FFEAECEF"/>
        <bgColor rgb="FFF3F4F6"/>
      </patternFill>
    </fill>
    <fill>
      <patternFill patternType="solid">
        <fgColor rgb="FFDDE3EA"/>
        <bgColor rgb="FFEAECEF"/>
      </patternFill>
    </fill>
    <fill>
      <patternFill patternType="solid">
        <fgColor rgb="FFF3F4F6"/>
        <bgColor rgb="FFEAECEF"/>
      </patternFill>
    </fill>
    <fill>
      <patternFill patternType="solid">
        <fgColor rgb="FFFFFBEA"/>
        <bgColor rgb="FFF3F4F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8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8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8" fontId="8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4" fillId="6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1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4" fillId="6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1" fontId="1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BE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6A6A6"/>
      <rgbColor rgb="FF808080"/>
      <rgbColor rgb="FF9999FF"/>
      <rgbColor rgb="FF993366"/>
      <rgbColor rgb="FFFFF2B3"/>
      <rgbColor rgb="FFEAECEF"/>
      <rgbColor rgb="FF660066"/>
      <rgbColor rgb="FFFF8080"/>
      <rgbColor rgb="FF0066CC"/>
      <rgbColor rgb="FFDDE3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4F6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C9C9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0" topLeftCell="B11" activePane="bottomRight" state="frozen"/>
      <selection pane="topLeft" activeCell="A1" activeCellId="0" sqref="A1"/>
      <selection pane="topRight" activeCell="B1" activeCellId="0" sqref="B1"/>
      <selection pane="bottomLeft" activeCell="A11" activeCellId="0" sqref="A11"/>
      <selection pane="bottomRight" activeCell="A1" activeCellId="0" sqref="A1"/>
    </sheetView>
  </sheetViews>
  <sheetFormatPr defaultColWidth="9.4453125" defaultRowHeight="15" customHeight="false" zeroHeight="false" outlineLevelRow="0" outlineLevelCol="0"/>
  <cols>
    <col collapsed="false" customWidth="true" hidden="false" outlineLevel="0" max="1" min="1" style="0" width="21.77"/>
    <col collapsed="false" customWidth="true" hidden="false" outlineLevel="0" max="4" min="2" style="0" width="10.88"/>
    <col collapsed="false" customWidth="true" hidden="false" outlineLevel="0" max="5" min="5" style="0" width="11.97"/>
    <col collapsed="false" customWidth="true" hidden="false" outlineLevel="0" max="6" min="6" style="0" width="13.06"/>
    <col collapsed="false" customWidth="true" hidden="false" outlineLevel="0" max="7" min="7" style="0" width="15.23"/>
    <col collapsed="false" customWidth="true" hidden="false" outlineLevel="0" max="8" min="8" style="0" width="13.06"/>
    <col collapsed="false" customWidth="true" hidden="false" outlineLevel="0" max="9" min="9" style="0" width="11.97"/>
    <col collapsed="false" customWidth="true" hidden="false" outlineLevel="0" max="10" min="10" style="0" width="13.06"/>
    <col collapsed="false" customWidth="true" hidden="false" outlineLevel="0" max="11" min="11" style="0" width="11.97"/>
    <col collapsed="false" customWidth="true" hidden="false" outlineLevel="0" max="12" min="12" style="0" width="14.15"/>
  </cols>
  <sheetData>
    <row r="1" customFormat="false" ht="17.35" hidden="false" customHeight="false" outlineLevel="0" collapsed="false">
      <c r="A1" s="1" t="s">
        <v>0</v>
      </c>
      <c r="H1" s="2" t="s">
        <v>1</v>
      </c>
    </row>
    <row r="2" customFormat="false" ht="15" hidden="false" customHeight="false" outlineLevel="0" collapsed="false">
      <c r="A2" s="3" t="s">
        <v>2</v>
      </c>
      <c r="B2" s="4" t="n">
        <v>46082</v>
      </c>
    </row>
    <row r="3" customFormat="false" ht="15" hidden="false" customHeight="false" outlineLevel="0" collapsed="false">
      <c r="A3" s="3" t="s">
        <v>3</v>
      </c>
      <c r="B3" s="5" t="n">
        <v>1875</v>
      </c>
      <c r="C3" s="6" t="s">
        <v>4</v>
      </c>
    </row>
    <row r="4" customFormat="false" ht="15" hidden="false" customHeight="false" outlineLevel="0" collapsed="false">
      <c r="A4" s="3" t="s">
        <v>5</v>
      </c>
      <c r="B4" s="7" t="n">
        <v>1.25</v>
      </c>
      <c r="C4" s="6" t="s">
        <v>6</v>
      </c>
    </row>
    <row r="5" customFormat="false" ht="15" hidden="false" customHeight="false" outlineLevel="0" collapsed="false">
      <c r="A5" s="3" t="s">
        <v>7</v>
      </c>
      <c r="B5" s="7" t="n">
        <v>1.5</v>
      </c>
      <c r="C5" s="6" t="s">
        <v>8</v>
      </c>
    </row>
    <row r="6" customFormat="false" ht="15" hidden="false" customHeight="false" outlineLevel="0" collapsed="false">
      <c r="A6" s="3" t="s">
        <v>9</v>
      </c>
      <c r="B6" s="7" t="n">
        <v>0.25</v>
      </c>
      <c r="C6" s="6" t="s">
        <v>10</v>
      </c>
    </row>
    <row r="7" customFormat="false" ht="15" hidden="false" customHeight="false" outlineLevel="0" collapsed="false">
      <c r="A7" s="3" t="s">
        <v>11</v>
      </c>
      <c r="B7" s="7" t="n">
        <v>1.35</v>
      </c>
      <c r="C7" s="6" t="s">
        <v>12</v>
      </c>
    </row>
    <row r="8" customFormat="false" ht="15" hidden="false" customHeight="false" outlineLevel="0" collapsed="false">
      <c r="A8" s="8" t="s">
        <v>13</v>
      </c>
      <c r="B8" s="9" t="n">
        <v>0.333333333333333</v>
      </c>
      <c r="C8" s="6" t="s">
        <v>14</v>
      </c>
    </row>
    <row r="10" customFormat="false" ht="31.5" hidden="false" customHeight="true" outlineLevel="0" collapsed="false">
      <c r="A10" s="10" t="s">
        <v>15</v>
      </c>
      <c r="B10" s="10" t="s">
        <v>16</v>
      </c>
      <c r="C10" s="10" t="s">
        <v>17</v>
      </c>
      <c r="D10" s="10" t="s">
        <v>18</v>
      </c>
      <c r="E10" s="11" t="s">
        <v>19</v>
      </c>
      <c r="F10" s="11" t="s">
        <v>20</v>
      </c>
      <c r="G10" s="11" t="s">
        <v>21</v>
      </c>
      <c r="H10" s="10" t="s">
        <v>22</v>
      </c>
      <c r="I10" s="11" t="s">
        <v>23</v>
      </c>
      <c r="J10" s="11" t="s">
        <v>24</v>
      </c>
      <c r="K10" s="11" t="s">
        <v>25</v>
      </c>
      <c r="L10" s="11" t="s">
        <v>26</v>
      </c>
    </row>
    <row r="11" customFormat="false" ht="15" hidden="false" customHeight="true" outlineLevel="0" collapsed="false">
      <c r="A11" s="12" t="n">
        <f aca="false">$B$2+0</f>
        <v>46082</v>
      </c>
      <c r="B11" s="13"/>
      <c r="C11" s="13"/>
      <c r="D11" s="13"/>
      <c r="E11" s="14" t="n">
        <f aca="false">IF(OR(B11="",C11=""),0,MAX(0,C11+(C11&lt;B11)-B11-D11))</f>
        <v>0</v>
      </c>
      <c r="F11" s="14" t="n">
        <f aca="false">IF(H11&gt;0,0,MAX(0,E11-Houtei))</f>
        <v>0</v>
      </c>
      <c r="G11" s="14" t="n">
        <f aca="false">IF(OR(B11="",C11=""),0,MAX(0,MIN(C11+(C11&lt;B11),29/24)-MAX(B11,22/24)))</f>
        <v>0</v>
      </c>
      <c r="H11" s="15"/>
      <c r="I11" s="14" t="n">
        <f aca="false">SUM(F$11:F11)</f>
        <v>0</v>
      </c>
      <c r="J11" s="14" t="n">
        <f aca="false">MAX(0,MIN(I11,60/24)-(I11-F11))</f>
        <v>0</v>
      </c>
      <c r="K11" s="14" t="n">
        <f aca="false">F11-J11</f>
        <v>0</v>
      </c>
      <c r="L11" s="16" t="n">
        <f aca="false">24*Jikyu*(J11*Rate_Jikangai+K11*Rate_60+G11*Rate_Shinya+H11*Rate_Kyujitsu)</f>
        <v>0</v>
      </c>
    </row>
    <row r="12" customFormat="false" ht="15" hidden="false" customHeight="true" outlineLevel="0" collapsed="false">
      <c r="A12" s="12" t="n">
        <f aca="false">$B$2+1</f>
        <v>46083</v>
      </c>
      <c r="B12" s="13" t="n">
        <v>0.375</v>
      </c>
      <c r="C12" s="13" t="n">
        <v>0.791666666666667</v>
      </c>
      <c r="D12" s="13" t="n">
        <v>0.0416666666666667</v>
      </c>
      <c r="E12" s="14" t="n">
        <f aca="false">IF(OR(B12="",C12=""),0,MAX(0,C12+(C12&lt;B12)-B12-D12))</f>
        <v>0.375</v>
      </c>
      <c r="F12" s="14" t="n">
        <f aca="false">IF(H12&gt;0,0,MAX(0,E12-Houtei))</f>
        <v>0.0416666666666667</v>
      </c>
      <c r="G12" s="14" t="n">
        <f aca="false">IF(OR(B12="",C12=""),0,MAX(0,MIN(C12+(C12&lt;B12),29/24)-MAX(B12,22/24)))</f>
        <v>0</v>
      </c>
      <c r="H12" s="15"/>
      <c r="I12" s="14" t="n">
        <f aca="false">SUM(F$11:F12)</f>
        <v>0.0416666666666667</v>
      </c>
      <c r="J12" s="14" t="n">
        <f aca="false">MAX(0,MIN(I12,60/24)-(I12-F12))</f>
        <v>0.0416666666666667</v>
      </c>
      <c r="K12" s="14" t="n">
        <f aca="false">F12-J12</f>
        <v>0</v>
      </c>
      <c r="L12" s="16" t="n">
        <f aca="false">24*Jikyu*(J12*Rate_Jikangai+K12*Rate_60+G12*Rate_Shinya+H12*Rate_Kyujitsu)</f>
        <v>2343.75</v>
      </c>
    </row>
    <row r="13" customFormat="false" ht="15" hidden="false" customHeight="true" outlineLevel="0" collapsed="false">
      <c r="A13" s="12" t="n">
        <f aca="false">$B$2+2</f>
        <v>46084</v>
      </c>
      <c r="B13" s="13" t="n">
        <v>0.375</v>
      </c>
      <c r="C13" s="13" t="n">
        <v>0.958333333333333</v>
      </c>
      <c r="D13" s="13" t="n">
        <v>0.0416666666666667</v>
      </c>
      <c r="E13" s="14" t="n">
        <f aca="false">IF(OR(B13="",C13=""),0,MAX(0,C13+(C13&lt;B13)-B13-D13))</f>
        <v>0.541666666666667</v>
      </c>
      <c r="F13" s="14" t="n">
        <f aca="false">IF(H13&gt;0,0,MAX(0,E13-Houtei))</f>
        <v>0.208333333333333</v>
      </c>
      <c r="G13" s="14" t="n">
        <f aca="false">IF(OR(B13="",C13=""),0,MAX(0,MIN(C13+(C13&lt;B13),29/24)-MAX(B13,22/24)))</f>
        <v>0.0416666666666667</v>
      </c>
      <c r="H13" s="15"/>
      <c r="I13" s="14" t="n">
        <f aca="false">SUM(F$11:F13)</f>
        <v>0.25</v>
      </c>
      <c r="J13" s="14" t="n">
        <f aca="false">MAX(0,MIN(I13,60/24)-(I13-F13))</f>
        <v>0.208333333333333</v>
      </c>
      <c r="K13" s="14" t="n">
        <f aca="false">F13-J13</f>
        <v>0</v>
      </c>
      <c r="L13" s="16" t="n">
        <f aca="false">24*Jikyu*(J13*Rate_Jikangai+K13*Rate_60+G13*Rate_Shinya+H13*Rate_Kyujitsu)</f>
        <v>12187.5</v>
      </c>
    </row>
    <row r="14" customFormat="false" ht="15" hidden="false" customHeight="true" outlineLevel="0" collapsed="false">
      <c r="A14" s="12" t="n">
        <f aca="false">$B$2+3</f>
        <v>46085</v>
      </c>
      <c r="B14" s="13" t="n">
        <v>0.375</v>
      </c>
      <c r="C14" s="13" t="n">
        <v>0.75</v>
      </c>
      <c r="D14" s="13" t="n">
        <v>0.0416666666666667</v>
      </c>
      <c r="E14" s="14" t="n">
        <f aca="false">IF(OR(B14="",C14=""),0,MAX(0,C14+(C14&lt;B14)-B14-D14))</f>
        <v>0.333333333333333</v>
      </c>
      <c r="F14" s="14" t="n">
        <f aca="false">IF(H14&gt;0,0,MAX(0,E14-Houtei))</f>
        <v>0</v>
      </c>
      <c r="G14" s="14" t="n">
        <f aca="false">IF(OR(B14="",C14=""),0,MAX(0,MIN(C14+(C14&lt;B14),29/24)-MAX(B14,22/24)))</f>
        <v>0</v>
      </c>
      <c r="H14" s="15"/>
      <c r="I14" s="14" t="n">
        <f aca="false">SUM(F$11:F14)</f>
        <v>0.25</v>
      </c>
      <c r="J14" s="14" t="n">
        <f aca="false">MAX(0,MIN(I14,60/24)-(I14-F14))</f>
        <v>0</v>
      </c>
      <c r="K14" s="14" t="n">
        <f aca="false">F14-J14</f>
        <v>0</v>
      </c>
      <c r="L14" s="16" t="n">
        <f aca="false">24*Jikyu*(J14*Rate_Jikangai+K14*Rate_60+G14*Rate_Shinya+H14*Rate_Kyujitsu)</f>
        <v>0</v>
      </c>
    </row>
    <row r="15" customFormat="false" ht="15" hidden="false" customHeight="true" outlineLevel="0" collapsed="false">
      <c r="A15" s="12" t="n">
        <f aca="false">$B$2+4</f>
        <v>46086</v>
      </c>
      <c r="B15" s="13" t="n">
        <v>0.541666666666667</v>
      </c>
      <c r="C15" s="13" t="n">
        <v>0.0833333333333333</v>
      </c>
      <c r="D15" s="13" t="n">
        <v>0.0416666666666667</v>
      </c>
      <c r="E15" s="14" t="n">
        <f aca="false">IF(OR(B15="",C15=""),0,MAX(0,C15+(C15&lt;B15)-B15-D15))</f>
        <v>0.5</v>
      </c>
      <c r="F15" s="14" t="n">
        <f aca="false">IF(H15&gt;0,0,MAX(0,E15-Houtei))</f>
        <v>0.166666666666667</v>
      </c>
      <c r="G15" s="14" t="n">
        <f aca="false">IF(OR(B15="",C15=""),0,MAX(0,MIN(C15+(C15&lt;B15),29/24)-MAX(B15,22/24)))</f>
        <v>0.166666666666667</v>
      </c>
      <c r="H15" s="15"/>
      <c r="I15" s="14" t="n">
        <f aca="false">SUM(F$11:F15)</f>
        <v>0.416666666666667</v>
      </c>
      <c r="J15" s="14" t="n">
        <f aca="false">MAX(0,MIN(I15,60/24)-(I15-F15))</f>
        <v>0.166666666666667</v>
      </c>
      <c r="K15" s="14" t="n">
        <f aca="false">F15-J15</f>
        <v>0</v>
      </c>
      <c r="L15" s="16" t="n">
        <f aca="false">24*Jikyu*(J15*Rate_Jikangai+K15*Rate_60+G15*Rate_Shinya+H15*Rate_Kyujitsu)</f>
        <v>11250</v>
      </c>
    </row>
    <row r="16" customFormat="false" ht="15" hidden="false" customHeight="true" outlineLevel="0" collapsed="false">
      <c r="A16" s="12" t="n">
        <f aca="false">$B$2+5</f>
        <v>46087</v>
      </c>
      <c r="B16" s="13"/>
      <c r="C16" s="13"/>
      <c r="D16" s="13"/>
      <c r="E16" s="14" t="n">
        <f aca="false">IF(OR(B16="",C16=""),0,MAX(0,C16+(C16&lt;B16)-B16-D16))</f>
        <v>0</v>
      </c>
      <c r="F16" s="14" t="n">
        <f aca="false">IF(H16&gt;0,0,MAX(0,E16-Houtei))</f>
        <v>0</v>
      </c>
      <c r="G16" s="14" t="n">
        <f aca="false">IF(OR(B16="",C16=""),0,MAX(0,MIN(C16+(C16&lt;B16),29/24)-MAX(B16,22/24)))</f>
        <v>0</v>
      </c>
      <c r="H16" s="15"/>
      <c r="I16" s="14" t="n">
        <f aca="false">SUM(F$11:F16)</f>
        <v>0.416666666666667</v>
      </c>
      <c r="J16" s="14" t="n">
        <f aca="false">MAX(0,MIN(I16,60/24)-(I16-F16))</f>
        <v>0</v>
      </c>
      <c r="K16" s="14" t="n">
        <f aca="false">F16-J16</f>
        <v>0</v>
      </c>
      <c r="L16" s="16" t="n">
        <f aca="false">24*Jikyu*(J16*Rate_Jikangai+K16*Rate_60+G16*Rate_Shinya+H16*Rate_Kyujitsu)</f>
        <v>0</v>
      </c>
    </row>
    <row r="17" customFormat="false" ht="15" hidden="false" customHeight="true" outlineLevel="0" collapsed="false">
      <c r="A17" s="12" t="n">
        <f aca="false">$B$2+6</f>
        <v>46088</v>
      </c>
      <c r="B17" s="13"/>
      <c r="C17" s="13"/>
      <c r="D17" s="13"/>
      <c r="E17" s="14" t="n">
        <f aca="false">IF(OR(B17="",C17=""),0,MAX(0,C17+(C17&lt;B17)-B17-D17))</f>
        <v>0</v>
      </c>
      <c r="F17" s="14" t="n">
        <f aca="false">IF(H17&gt;0,0,MAX(0,E17-Houtei))</f>
        <v>0</v>
      </c>
      <c r="G17" s="14" t="n">
        <f aca="false">IF(OR(B17="",C17=""),0,MAX(0,MIN(C17+(C17&lt;B17),29/24)-MAX(B17,22/24)))</f>
        <v>0</v>
      </c>
      <c r="H17" s="15"/>
      <c r="I17" s="14" t="n">
        <f aca="false">SUM(F$11:F17)</f>
        <v>0.416666666666667</v>
      </c>
      <c r="J17" s="14" t="n">
        <f aca="false">MAX(0,MIN(I17,60/24)-(I17-F17))</f>
        <v>0</v>
      </c>
      <c r="K17" s="14" t="n">
        <f aca="false">F17-J17</f>
        <v>0</v>
      </c>
      <c r="L17" s="16" t="n">
        <f aca="false">24*Jikyu*(J17*Rate_Jikangai+K17*Rate_60+G17*Rate_Shinya+H17*Rate_Kyujitsu)</f>
        <v>0</v>
      </c>
    </row>
    <row r="18" customFormat="false" ht="15" hidden="false" customHeight="true" outlineLevel="0" collapsed="false">
      <c r="A18" s="12" t="n">
        <f aca="false">$B$2+7</f>
        <v>46089</v>
      </c>
      <c r="B18" s="13" t="n">
        <v>0.375</v>
      </c>
      <c r="C18" s="13" t="n">
        <v>0.708333333333333</v>
      </c>
      <c r="D18" s="13" t="n">
        <v>0.0416666666666667</v>
      </c>
      <c r="E18" s="14" t="n">
        <f aca="false">IF(OR(B18="",C18=""),0,MAX(0,C18+(C18&lt;B18)-B18-D18))</f>
        <v>0.291666666666667</v>
      </c>
      <c r="F18" s="14" t="n">
        <f aca="false">IF(H18&gt;0,0,MAX(0,E18-Houtei))</f>
        <v>0</v>
      </c>
      <c r="G18" s="14" t="n">
        <f aca="false">IF(OR(B18="",C18=""),0,MAX(0,MIN(C18+(C18&lt;B18),29/24)-MAX(B18,22/24)))</f>
        <v>0</v>
      </c>
      <c r="H18" s="15" t="n">
        <v>0.291666666666667</v>
      </c>
      <c r="I18" s="14" t="n">
        <f aca="false">SUM(F$11:F18)</f>
        <v>0.416666666666667</v>
      </c>
      <c r="J18" s="14" t="n">
        <f aca="false">MAX(0,MIN(I18,60/24)-(I18-F18))</f>
        <v>0</v>
      </c>
      <c r="K18" s="14" t="n">
        <f aca="false">F18-J18</f>
        <v>0</v>
      </c>
      <c r="L18" s="16" t="n">
        <f aca="false">24*Jikyu*(J18*Rate_Jikangai+K18*Rate_60+G18*Rate_Shinya+H18*Rate_Kyujitsu)</f>
        <v>17718.75</v>
      </c>
    </row>
    <row r="19" customFormat="false" ht="15" hidden="false" customHeight="true" outlineLevel="0" collapsed="false">
      <c r="A19" s="12" t="n">
        <f aca="false">$B$2+8</f>
        <v>46090</v>
      </c>
      <c r="B19" s="13"/>
      <c r="C19" s="13"/>
      <c r="D19" s="13"/>
      <c r="E19" s="14" t="n">
        <f aca="false">IF(OR(B19="",C19=""),0,MAX(0,C19+(C19&lt;B19)-B19-D19))</f>
        <v>0</v>
      </c>
      <c r="F19" s="14" t="n">
        <f aca="false">IF(H19&gt;0,0,MAX(0,E19-Houtei))</f>
        <v>0</v>
      </c>
      <c r="G19" s="14" t="n">
        <f aca="false">IF(OR(B19="",C19=""),0,MAX(0,MIN(C19+(C19&lt;B19),29/24)-MAX(B19,22/24)))</f>
        <v>0</v>
      </c>
      <c r="H19" s="15"/>
      <c r="I19" s="14" t="n">
        <f aca="false">SUM(F$11:F19)</f>
        <v>0.416666666666667</v>
      </c>
      <c r="J19" s="14" t="n">
        <f aca="false">MAX(0,MIN(I19,60/24)-(I19-F19))</f>
        <v>0</v>
      </c>
      <c r="K19" s="14" t="n">
        <f aca="false">F19-J19</f>
        <v>0</v>
      </c>
      <c r="L19" s="16" t="n">
        <f aca="false">24*Jikyu*(J19*Rate_Jikangai+K19*Rate_60+G19*Rate_Shinya+H19*Rate_Kyujitsu)</f>
        <v>0</v>
      </c>
    </row>
    <row r="20" customFormat="false" ht="15" hidden="false" customHeight="true" outlineLevel="0" collapsed="false">
      <c r="A20" s="12" t="n">
        <f aca="false">$B$2+9</f>
        <v>46091</v>
      </c>
      <c r="B20" s="13"/>
      <c r="C20" s="13"/>
      <c r="D20" s="13"/>
      <c r="E20" s="14" t="n">
        <f aca="false">IF(OR(B20="",C20=""),0,MAX(0,C20+(C20&lt;B20)-B20-D20))</f>
        <v>0</v>
      </c>
      <c r="F20" s="14" t="n">
        <f aca="false">IF(H20&gt;0,0,MAX(0,E20-Houtei))</f>
        <v>0</v>
      </c>
      <c r="G20" s="14" t="n">
        <f aca="false">IF(OR(B20="",C20=""),0,MAX(0,MIN(C20+(C20&lt;B20),29/24)-MAX(B20,22/24)))</f>
        <v>0</v>
      </c>
      <c r="H20" s="15"/>
      <c r="I20" s="14" t="n">
        <f aca="false">SUM(F$11:F20)</f>
        <v>0.416666666666667</v>
      </c>
      <c r="J20" s="14" t="n">
        <f aca="false">MAX(0,MIN(I20,60/24)-(I20-F20))</f>
        <v>0</v>
      </c>
      <c r="K20" s="14" t="n">
        <f aca="false">F20-J20</f>
        <v>0</v>
      </c>
      <c r="L20" s="16" t="n">
        <f aca="false">24*Jikyu*(J20*Rate_Jikangai+K20*Rate_60+G20*Rate_Shinya+H20*Rate_Kyujitsu)</f>
        <v>0</v>
      </c>
    </row>
    <row r="21" customFormat="false" ht="15" hidden="false" customHeight="true" outlineLevel="0" collapsed="false">
      <c r="A21" s="12" t="n">
        <f aca="false">$B$2+10</f>
        <v>46092</v>
      </c>
      <c r="B21" s="13"/>
      <c r="C21" s="13"/>
      <c r="D21" s="13"/>
      <c r="E21" s="14" t="n">
        <f aca="false">IF(OR(B21="",C21=""),0,MAX(0,C21+(C21&lt;B21)-B21-D21))</f>
        <v>0</v>
      </c>
      <c r="F21" s="14" t="n">
        <f aca="false">IF(H21&gt;0,0,MAX(0,E21-Houtei))</f>
        <v>0</v>
      </c>
      <c r="G21" s="14" t="n">
        <f aca="false">IF(OR(B21="",C21=""),0,MAX(0,MIN(C21+(C21&lt;B21),29/24)-MAX(B21,22/24)))</f>
        <v>0</v>
      </c>
      <c r="H21" s="15"/>
      <c r="I21" s="14" t="n">
        <f aca="false">SUM(F$11:F21)</f>
        <v>0.416666666666667</v>
      </c>
      <c r="J21" s="14" t="n">
        <f aca="false">MAX(0,MIN(I21,60/24)-(I21-F21))</f>
        <v>0</v>
      </c>
      <c r="K21" s="14" t="n">
        <f aca="false">F21-J21</f>
        <v>0</v>
      </c>
      <c r="L21" s="16" t="n">
        <f aca="false">24*Jikyu*(J21*Rate_Jikangai+K21*Rate_60+G21*Rate_Shinya+H21*Rate_Kyujitsu)</f>
        <v>0</v>
      </c>
    </row>
    <row r="22" customFormat="false" ht="15" hidden="false" customHeight="true" outlineLevel="0" collapsed="false">
      <c r="A22" s="12" t="n">
        <f aca="false">$B$2+11</f>
        <v>46093</v>
      </c>
      <c r="B22" s="13"/>
      <c r="C22" s="13"/>
      <c r="D22" s="13"/>
      <c r="E22" s="14" t="n">
        <f aca="false">IF(OR(B22="",C22=""),0,MAX(0,C22+(C22&lt;B22)-B22-D22))</f>
        <v>0</v>
      </c>
      <c r="F22" s="14" t="n">
        <f aca="false">IF(H22&gt;0,0,MAX(0,E22-Houtei))</f>
        <v>0</v>
      </c>
      <c r="G22" s="14" t="n">
        <f aca="false">IF(OR(B22="",C22=""),0,MAX(0,MIN(C22+(C22&lt;B22),29/24)-MAX(B22,22/24)))</f>
        <v>0</v>
      </c>
      <c r="H22" s="15"/>
      <c r="I22" s="14" t="n">
        <f aca="false">SUM(F$11:F22)</f>
        <v>0.416666666666667</v>
      </c>
      <c r="J22" s="14" t="n">
        <f aca="false">MAX(0,MIN(I22,60/24)-(I22-F22))</f>
        <v>0</v>
      </c>
      <c r="K22" s="14" t="n">
        <f aca="false">F22-J22</f>
        <v>0</v>
      </c>
      <c r="L22" s="16" t="n">
        <f aca="false">24*Jikyu*(J22*Rate_Jikangai+K22*Rate_60+G22*Rate_Shinya+H22*Rate_Kyujitsu)</f>
        <v>0</v>
      </c>
    </row>
    <row r="23" customFormat="false" ht="15" hidden="false" customHeight="true" outlineLevel="0" collapsed="false">
      <c r="A23" s="12" t="n">
        <f aca="false">$B$2+12</f>
        <v>46094</v>
      </c>
      <c r="B23" s="13"/>
      <c r="C23" s="13"/>
      <c r="D23" s="13"/>
      <c r="E23" s="14" t="n">
        <f aca="false">IF(OR(B23="",C23=""),0,MAX(0,C23+(C23&lt;B23)-B23-D23))</f>
        <v>0</v>
      </c>
      <c r="F23" s="14" t="n">
        <f aca="false">IF(H23&gt;0,0,MAX(0,E23-Houtei))</f>
        <v>0</v>
      </c>
      <c r="G23" s="14" t="n">
        <f aca="false">IF(OR(B23="",C23=""),0,MAX(0,MIN(C23+(C23&lt;B23),29/24)-MAX(B23,22/24)))</f>
        <v>0</v>
      </c>
      <c r="H23" s="15"/>
      <c r="I23" s="14" t="n">
        <f aca="false">SUM(F$11:F23)</f>
        <v>0.416666666666667</v>
      </c>
      <c r="J23" s="14" t="n">
        <f aca="false">MAX(0,MIN(I23,60/24)-(I23-F23))</f>
        <v>0</v>
      </c>
      <c r="K23" s="14" t="n">
        <f aca="false">F23-J23</f>
        <v>0</v>
      </c>
      <c r="L23" s="16" t="n">
        <f aca="false">24*Jikyu*(J23*Rate_Jikangai+K23*Rate_60+G23*Rate_Shinya+H23*Rate_Kyujitsu)</f>
        <v>0</v>
      </c>
    </row>
    <row r="24" customFormat="false" ht="15" hidden="false" customHeight="true" outlineLevel="0" collapsed="false">
      <c r="A24" s="12" t="n">
        <f aca="false">$B$2+13</f>
        <v>46095</v>
      </c>
      <c r="B24" s="13"/>
      <c r="C24" s="13"/>
      <c r="D24" s="13"/>
      <c r="E24" s="14" t="n">
        <f aca="false">IF(OR(B24="",C24=""),0,MAX(0,C24+(C24&lt;B24)-B24-D24))</f>
        <v>0</v>
      </c>
      <c r="F24" s="14" t="n">
        <f aca="false">IF(H24&gt;0,0,MAX(0,E24-Houtei))</f>
        <v>0</v>
      </c>
      <c r="G24" s="14" t="n">
        <f aca="false">IF(OR(B24="",C24=""),0,MAX(0,MIN(C24+(C24&lt;B24),29/24)-MAX(B24,22/24)))</f>
        <v>0</v>
      </c>
      <c r="H24" s="15"/>
      <c r="I24" s="14" t="n">
        <f aca="false">SUM(F$11:F24)</f>
        <v>0.416666666666667</v>
      </c>
      <c r="J24" s="14" t="n">
        <f aca="false">MAX(0,MIN(I24,60/24)-(I24-F24))</f>
        <v>0</v>
      </c>
      <c r="K24" s="14" t="n">
        <f aca="false">F24-J24</f>
        <v>0</v>
      </c>
      <c r="L24" s="16" t="n">
        <f aca="false">24*Jikyu*(J24*Rate_Jikangai+K24*Rate_60+G24*Rate_Shinya+H24*Rate_Kyujitsu)</f>
        <v>0</v>
      </c>
    </row>
    <row r="25" customFormat="false" ht="15" hidden="false" customHeight="true" outlineLevel="0" collapsed="false">
      <c r="A25" s="12" t="n">
        <f aca="false">$B$2+14</f>
        <v>46096</v>
      </c>
      <c r="B25" s="13"/>
      <c r="C25" s="13"/>
      <c r="D25" s="13"/>
      <c r="E25" s="14" t="n">
        <f aca="false">IF(OR(B25="",C25=""),0,MAX(0,C25+(C25&lt;B25)-B25-D25))</f>
        <v>0</v>
      </c>
      <c r="F25" s="14" t="n">
        <f aca="false">IF(H25&gt;0,0,MAX(0,E25-Houtei))</f>
        <v>0</v>
      </c>
      <c r="G25" s="14" t="n">
        <f aca="false">IF(OR(B25="",C25=""),0,MAX(0,MIN(C25+(C25&lt;B25),29/24)-MAX(B25,22/24)))</f>
        <v>0</v>
      </c>
      <c r="H25" s="15"/>
      <c r="I25" s="14" t="n">
        <f aca="false">SUM(F$11:F25)</f>
        <v>0.416666666666667</v>
      </c>
      <c r="J25" s="14" t="n">
        <f aca="false">MAX(0,MIN(I25,60/24)-(I25-F25))</f>
        <v>0</v>
      </c>
      <c r="K25" s="14" t="n">
        <f aca="false">F25-J25</f>
        <v>0</v>
      </c>
      <c r="L25" s="16" t="n">
        <f aca="false">24*Jikyu*(J25*Rate_Jikangai+K25*Rate_60+G25*Rate_Shinya+H25*Rate_Kyujitsu)</f>
        <v>0</v>
      </c>
    </row>
    <row r="26" customFormat="false" ht="15" hidden="false" customHeight="true" outlineLevel="0" collapsed="false">
      <c r="A26" s="12" t="n">
        <f aca="false">$B$2+15</f>
        <v>46097</v>
      </c>
      <c r="B26" s="13"/>
      <c r="C26" s="13"/>
      <c r="D26" s="13"/>
      <c r="E26" s="14" t="n">
        <f aca="false">IF(OR(B26="",C26=""),0,MAX(0,C26+(C26&lt;B26)-B26-D26))</f>
        <v>0</v>
      </c>
      <c r="F26" s="14" t="n">
        <f aca="false">IF(H26&gt;0,0,MAX(0,E26-Houtei))</f>
        <v>0</v>
      </c>
      <c r="G26" s="14" t="n">
        <f aca="false">IF(OR(B26="",C26=""),0,MAX(0,MIN(C26+(C26&lt;B26),29/24)-MAX(B26,22/24)))</f>
        <v>0</v>
      </c>
      <c r="H26" s="15"/>
      <c r="I26" s="14" t="n">
        <f aca="false">SUM(F$11:F26)</f>
        <v>0.416666666666667</v>
      </c>
      <c r="J26" s="14" t="n">
        <f aca="false">MAX(0,MIN(I26,60/24)-(I26-F26))</f>
        <v>0</v>
      </c>
      <c r="K26" s="14" t="n">
        <f aca="false">F26-J26</f>
        <v>0</v>
      </c>
      <c r="L26" s="16" t="n">
        <f aca="false">24*Jikyu*(J26*Rate_Jikangai+K26*Rate_60+G26*Rate_Shinya+H26*Rate_Kyujitsu)</f>
        <v>0</v>
      </c>
    </row>
    <row r="27" customFormat="false" ht="15" hidden="false" customHeight="true" outlineLevel="0" collapsed="false">
      <c r="A27" s="12" t="n">
        <f aca="false">$B$2+16</f>
        <v>46098</v>
      </c>
      <c r="B27" s="13"/>
      <c r="C27" s="13"/>
      <c r="D27" s="13"/>
      <c r="E27" s="14" t="n">
        <f aca="false">IF(OR(B27="",C27=""),0,MAX(0,C27+(C27&lt;B27)-B27-D27))</f>
        <v>0</v>
      </c>
      <c r="F27" s="14" t="n">
        <f aca="false">IF(H27&gt;0,0,MAX(0,E27-Houtei))</f>
        <v>0</v>
      </c>
      <c r="G27" s="14" t="n">
        <f aca="false">IF(OR(B27="",C27=""),0,MAX(0,MIN(C27+(C27&lt;B27),29/24)-MAX(B27,22/24)))</f>
        <v>0</v>
      </c>
      <c r="H27" s="15"/>
      <c r="I27" s="14" t="n">
        <f aca="false">SUM(F$11:F27)</f>
        <v>0.416666666666667</v>
      </c>
      <c r="J27" s="14" t="n">
        <f aca="false">MAX(0,MIN(I27,60/24)-(I27-F27))</f>
        <v>0</v>
      </c>
      <c r="K27" s="14" t="n">
        <f aca="false">F27-J27</f>
        <v>0</v>
      </c>
      <c r="L27" s="16" t="n">
        <f aca="false">24*Jikyu*(J27*Rate_Jikangai+K27*Rate_60+G27*Rate_Shinya+H27*Rate_Kyujitsu)</f>
        <v>0</v>
      </c>
    </row>
    <row r="28" customFormat="false" ht="15" hidden="false" customHeight="true" outlineLevel="0" collapsed="false">
      <c r="A28" s="12" t="n">
        <f aca="false">$B$2+17</f>
        <v>46099</v>
      </c>
      <c r="B28" s="13"/>
      <c r="C28" s="13"/>
      <c r="D28" s="13"/>
      <c r="E28" s="14" t="n">
        <f aca="false">IF(OR(B28="",C28=""),0,MAX(0,C28+(C28&lt;B28)-B28-D28))</f>
        <v>0</v>
      </c>
      <c r="F28" s="14" t="n">
        <f aca="false">IF(H28&gt;0,0,MAX(0,E28-Houtei))</f>
        <v>0</v>
      </c>
      <c r="G28" s="14" t="n">
        <f aca="false">IF(OR(B28="",C28=""),0,MAX(0,MIN(C28+(C28&lt;B28),29/24)-MAX(B28,22/24)))</f>
        <v>0</v>
      </c>
      <c r="H28" s="15"/>
      <c r="I28" s="14" t="n">
        <f aca="false">SUM(F$11:F28)</f>
        <v>0.416666666666667</v>
      </c>
      <c r="J28" s="14" t="n">
        <f aca="false">MAX(0,MIN(I28,60/24)-(I28-F28))</f>
        <v>0</v>
      </c>
      <c r="K28" s="14" t="n">
        <f aca="false">F28-J28</f>
        <v>0</v>
      </c>
      <c r="L28" s="16" t="n">
        <f aca="false">24*Jikyu*(J28*Rate_Jikangai+K28*Rate_60+G28*Rate_Shinya+H28*Rate_Kyujitsu)</f>
        <v>0</v>
      </c>
    </row>
    <row r="29" customFormat="false" ht="15" hidden="false" customHeight="true" outlineLevel="0" collapsed="false">
      <c r="A29" s="12" t="n">
        <f aca="false">$B$2+18</f>
        <v>46100</v>
      </c>
      <c r="B29" s="13"/>
      <c r="C29" s="13"/>
      <c r="D29" s="13"/>
      <c r="E29" s="14" t="n">
        <f aca="false">IF(OR(B29="",C29=""),0,MAX(0,C29+(C29&lt;B29)-B29-D29))</f>
        <v>0</v>
      </c>
      <c r="F29" s="14" t="n">
        <f aca="false">IF(H29&gt;0,0,MAX(0,E29-Houtei))</f>
        <v>0</v>
      </c>
      <c r="G29" s="14" t="n">
        <f aca="false">IF(OR(B29="",C29=""),0,MAX(0,MIN(C29+(C29&lt;B29),29/24)-MAX(B29,22/24)))</f>
        <v>0</v>
      </c>
      <c r="H29" s="15"/>
      <c r="I29" s="14" t="n">
        <f aca="false">SUM(F$11:F29)</f>
        <v>0.416666666666667</v>
      </c>
      <c r="J29" s="14" t="n">
        <f aca="false">MAX(0,MIN(I29,60/24)-(I29-F29))</f>
        <v>0</v>
      </c>
      <c r="K29" s="14" t="n">
        <f aca="false">F29-J29</f>
        <v>0</v>
      </c>
      <c r="L29" s="16" t="n">
        <f aca="false">24*Jikyu*(J29*Rate_Jikangai+K29*Rate_60+G29*Rate_Shinya+H29*Rate_Kyujitsu)</f>
        <v>0</v>
      </c>
    </row>
    <row r="30" customFormat="false" ht="15" hidden="false" customHeight="true" outlineLevel="0" collapsed="false">
      <c r="A30" s="12" t="n">
        <f aca="false">$B$2+19</f>
        <v>46101</v>
      </c>
      <c r="B30" s="13"/>
      <c r="C30" s="13"/>
      <c r="D30" s="13"/>
      <c r="E30" s="14" t="n">
        <f aca="false">IF(OR(B30="",C30=""),0,MAX(0,C30+(C30&lt;B30)-B30-D30))</f>
        <v>0</v>
      </c>
      <c r="F30" s="14" t="n">
        <f aca="false">IF(H30&gt;0,0,MAX(0,E30-Houtei))</f>
        <v>0</v>
      </c>
      <c r="G30" s="14" t="n">
        <f aca="false">IF(OR(B30="",C30=""),0,MAX(0,MIN(C30+(C30&lt;B30),29/24)-MAX(B30,22/24)))</f>
        <v>0</v>
      </c>
      <c r="H30" s="15"/>
      <c r="I30" s="14" t="n">
        <f aca="false">SUM(F$11:F30)</f>
        <v>0.416666666666667</v>
      </c>
      <c r="J30" s="14" t="n">
        <f aca="false">MAX(0,MIN(I30,60/24)-(I30-F30))</f>
        <v>0</v>
      </c>
      <c r="K30" s="14" t="n">
        <f aca="false">F30-J30</f>
        <v>0</v>
      </c>
      <c r="L30" s="16" t="n">
        <f aca="false">24*Jikyu*(J30*Rate_Jikangai+K30*Rate_60+G30*Rate_Shinya+H30*Rate_Kyujitsu)</f>
        <v>0</v>
      </c>
    </row>
    <row r="31" customFormat="false" ht="15" hidden="false" customHeight="true" outlineLevel="0" collapsed="false">
      <c r="A31" s="12" t="n">
        <f aca="false">$B$2+20</f>
        <v>46102</v>
      </c>
      <c r="B31" s="13"/>
      <c r="C31" s="13"/>
      <c r="D31" s="13"/>
      <c r="E31" s="14" t="n">
        <f aca="false">IF(OR(B31="",C31=""),0,MAX(0,C31+(C31&lt;B31)-B31-D31))</f>
        <v>0</v>
      </c>
      <c r="F31" s="14" t="n">
        <f aca="false">IF(H31&gt;0,0,MAX(0,E31-Houtei))</f>
        <v>0</v>
      </c>
      <c r="G31" s="14" t="n">
        <f aca="false">IF(OR(B31="",C31=""),0,MAX(0,MIN(C31+(C31&lt;B31),29/24)-MAX(B31,22/24)))</f>
        <v>0</v>
      </c>
      <c r="H31" s="15"/>
      <c r="I31" s="14" t="n">
        <f aca="false">SUM(F$11:F31)</f>
        <v>0.416666666666667</v>
      </c>
      <c r="J31" s="14" t="n">
        <f aca="false">MAX(0,MIN(I31,60/24)-(I31-F31))</f>
        <v>0</v>
      </c>
      <c r="K31" s="14" t="n">
        <f aca="false">F31-J31</f>
        <v>0</v>
      </c>
      <c r="L31" s="16" t="n">
        <f aca="false">24*Jikyu*(J31*Rate_Jikangai+K31*Rate_60+G31*Rate_Shinya+H31*Rate_Kyujitsu)</f>
        <v>0</v>
      </c>
    </row>
    <row r="32" customFormat="false" ht="15" hidden="false" customHeight="true" outlineLevel="0" collapsed="false">
      <c r="A32" s="12" t="n">
        <f aca="false">$B$2+21</f>
        <v>46103</v>
      </c>
      <c r="B32" s="13"/>
      <c r="C32" s="13"/>
      <c r="D32" s="13"/>
      <c r="E32" s="14" t="n">
        <f aca="false">IF(OR(B32="",C32=""),0,MAX(0,C32+(C32&lt;B32)-B32-D32))</f>
        <v>0</v>
      </c>
      <c r="F32" s="14" t="n">
        <f aca="false">IF(H32&gt;0,0,MAX(0,E32-Houtei))</f>
        <v>0</v>
      </c>
      <c r="G32" s="14" t="n">
        <f aca="false">IF(OR(B32="",C32=""),0,MAX(0,MIN(C32+(C32&lt;B32),29/24)-MAX(B32,22/24)))</f>
        <v>0</v>
      </c>
      <c r="H32" s="15"/>
      <c r="I32" s="14" t="n">
        <f aca="false">SUM(F$11:F32)</f>
        <v>0.416666666666667</v>
      </c>
      <c r="J32" s="14" t="n">
        <f aca="false">MAX(0,MIN(I32,60/24)-(I32-F32))</f>
        <v>0</v>
      </c>
      <c r="K32" s="14" t="n">
        <f aca="false">F32-J32</f>
        <v>0</v>
      </c>
      <c r="L32" s="16" t="n">
        <f aca="false">24*Jikyu*(J32*Rate_Jikangai+K32*Rate_60+G32*Rate_Shinya+H32*Rate_Kyujitsu)</f>
        <v>0</v>
      </c>
    </row>
    <row r="33" customFormat="false" ht="15" hidden="false" customHeight="true" outlineLevel="0" collapsed="false">
      <c r="A33" s="12" t="n">
        <f aca="false">$B$2+22</f>
        <v>46104</v>
      </c>
      <c r="B33" s="13"/>
      <c r="C33" s="13"/>
      <c r="D33" s="13"/>
      <c r="E33" s="14" t="n">
        <f aca="false">IF(OR(B33="",C33=""),0,MAX(0,C33+(C33&lt;B33)-B33-D33))</f>
        <v>0</v>
      </c>
      <c r="F33" s="14" t="n">
        <f aca="false">IF(H33&gt;0,0,MAX(0,E33-Houtei))</f>
        <v>0</v>
      </c>
      <c r="G33" s="14" t="n">
        <f aca="false">IF(OR(B33="",C33=""),0,MAX(0,MIN(C33+(C33&lt;B33),29/24)-MAX(B33,22/24)))</f>
        <v>0</v>
      </c>
      <c r="H33" s="15"/>
      <c r="I33" s="14" t="n">
        <f aca="false">SUM(F$11:F33)</f>
        <v>0.416666666666667</v>
      </c>
      <c r="J33" s="14" t="n">
        <f aca="false">MAX(0,MIN(I33,60/24)-(I33-F33))</f>
        <v>0</v>
      </c>
      <c r="K33" s="14" t="n">
        <f aca="false">F33-J33</f>
        <v>0</v>
      </c>
      <c r="L33" s="16" t="n">
        <f aca="false">24*Jikyu*(J33*Rate_Jikangai+K33*Rate_60+G33*Rate_Shinya+H33*Rate_Kyujitsu)</f>
        <v>0</v>
      </c>
    </row>
    <row r="34" customFormat="false" ht="15" hidden="false" customHeight="true" outlineLevel="0" collapsed="false">
      <c r="A34" s="12" t="n">
        <f aca="false">$B$2+23</f>
        <v>46105</v>
      </c>
      <c r="B34" s="13"/>
      <c r="C34" s="13"/>
      <c r="D34" s="13"/>
      <c r="E34" s="14" t="n">
        <f aca="false">IF(OR(B34="",C34=""),0,MAX(0,C34+(C34&lt;B34)-B34-D34))</f>
        <v>0</v>
      </c>
      <c r="F34" s="14" t="n">
        <f aca="false">IF(H34&gt;0,0,MAX(0,E34-Houtei))</f>
        <v>0</v>
      </c>
      <c r="G34" s="14" t="n">
        <f aca="false">IF(OR(B34="",C34=""),0,MAX(0,MIN(C34+(C34&lt;B34),29/24)-MAX(B34,22/24)))</f>
        <v>0</v>
      </c>
      <c r="H34" s="15"/>
      <c r="I34" s="14" t="n">
        <f aca="false">SUM(F$11:F34)</f>
        <v>0.416666666666667</v>
      </c>
      <c r="J34" s="14" t="n">
        <f aca="false">MAX(0,MIN(I34,60/24)-(I34-F34))</f>
        <v>0</v>
      </c>
      <c r="K34" s="14" t="n">
        <f aca="false">F34-J34</f>
        <v>0</v>
      </c>
      <c r="L34" s="16" t="n">
        <f aca="false">24*Jikyu*(J34*Rate_Jikangai+K34*Rate_60+G34*Rate_Shinya+H34*Rate_Kyujitsu)</f>
        <v>0</v>
      </c>
    </row>
    <row r="35" customFormat="false" ht="15" hidden="false" customHeight="true" outlineLevel="0" collapsed="false">
      <c r="A35" s="12" t="n">
        <f aca="false">$B$2+24</f>
        <v>46106</v>
      </c>
      <c r="B35" s="13"/>
      <c r="C35" s="13"/>
      <c r="D35" s="13"/>
      <c r="E35" s="14" t="n">
        <f aca="false">IF(OR(B35="",C35=""),0,MAX(0,C35+(C35&lt;B35)-B35-D35))</f>
        <v>0</v>
      </c>
      <c r="F35" s="14" t="n">
        <f aca="false">IF(H35&gt;0,0,MAX(0,E35-Houtei))</f>
        <v>0</v>
      </c>
      <c r="G35" s="14" t="n">
        <f aca="false">IF(OR(B35="",C35=""),0,MAX(0,MIN(C35+(C35&lt;B35),29/24)-MAX(B35,22/24)))</f>
        <v>0</v>
      </c>
      <c r="H35" s="15"/>
      <c r="I35" s="14" t="n">
        <f aca="false">SUM(F$11:F35)</f>
        <v>0.416666666666667</v>
      </c>
      <c r="J35" s="14" t="n">
        <f aca="false">MAX(0,MIN(I35,60/24)-(I35-F35))</f>
        <v>0</v>
      </c>
      <c r="K35" s="14" t="n">
        <f aca="false">F35-J35</f>
        <v>0</v>
      </c>
      <c r="L35" s="16" t="n">
        <f aca="false">24*Jikyu*(J35*Rate_Jikangai+K35*Rate_60+G35*Rate_Shinya+H35*Rate_Kyujitsu)</f>
        <v>0</v>
      </c>
    </row>
    <row r="36" customFormat="false" ht="15" hidden="false" customHeight="true" outlineLevel="0" collapsed="false">
      <c r="A36" s="12" t="n">
        <f aca="false">$B$2+25</f>
        <v>46107</v>
      </c>
      <c r="B36" s="13"/>
      <c r="C36" s="13"/>
      <c r="D36" s="13"/>
      <c r="E36" s="14" t="n">
        <f aca="false">IF(OR(B36="",C36=""),0,MAX(0,C36+(C36&lt;B36)-B36-D36))</f>
        <v>0</v>
      </c>
      <c r="F36" s="14" t="n">
        <f aca="false">IF(H36&gt;0,0,MAX(0,E36-Houtei))</f>
        <v>0</v>
      </c>
      <c r="G36" s="14" t="n">
        <f aca="false">IF(OR(B36="",C36=""),0,MAX(0,MIN(C36+(C36&lt;B36),29/24)-MAX(B36,22/24)))</f>
        <v>0</v>
      </c>
      <c r="H36" s="15"/>
      <c r="I36" s="14" t="n">
        <f aca="false">SUM(F$11:F36)</f>
        <v>0.416666666666667</v>
      </c>
      <c r="J36" s="14" t="n">
        <f aca="false">MAX(0,MIN(I36,60/24)-(I36-F36))</f>
        <v>0</v>
      </c>
      <c r="K36" s="14" t="n">
        <f aca="false">F36-J36</f>
        <v>0</v>
      </c>
      <c r="L36" s="16" t="n">
        <f aca="false">24*Jikyu*(J36*Rate_Jikangai+K36*Rate_60+G36*Rate_Shinya+H36*Rate_Kyujitsu)</f>
        <v>0</v>
      </c>
    </row>
    <row r="37" customFormat="false" ht="15" hidden="false" customHeight="true" outlineLevel="0" collapsed="false">
      <c r="A37" s="12" t="n">
        <f aca="false">$B$2+26</f>
        <v>46108</v>
      </c>
      <c r="B37" s="13"/>
      <c r="C37" s="13"/>
      <c r="D37" s="13"/>
      <c r="E37" s="14" t="n">
        <f aca="false">IF(OR(B37="",C37=""),0,MAX(0,C37+(C37&lt;B37)-B37-D37))</f>
        <v>0</v>
      </c>
      <c r="F37" s="14" t="n">
        <f aca="false">IF(H37&gt;0,0,MAX(0,E37-Houtei))</f>
        <v>0</v>
      </c>
      <c r="G37" s="14" t="n">
        <f aca="false">IF(OR(B37="",C37=""),0,MAX(0,MIN(C37+(C37&lt;B37),29/24)-MAX(B37,22/24)))</f>
        <v>0</v>
      </c>
      <c r="H37" s="15"/>
      <c r="I37" s="14" t="n">
        <f aca="false">SUM(F$11:F37)</f>
        <v>0.416666666666667</v>
      </c>
      <c r="J37" s="14" t="n">
        <f aca="false">MAX(0,MIN(I37,60/24)-(I37-F37))</f>
        <v>0</v>
      </c>
      <c r="K37" s="14" t="n">
        <f aca="false">F37-J37</f>
        <v>0</v>
      </c>
      <c r="L37" s="16" t="n">
        <f aca="false">24*Jikyu*(J37*Rate_Jikangai+K37*Rate_60+G37*Rate_Shinya+H37*Rate_Kyujitsu)</f>
        <v>0</v>
      </c>
    </row>
    <row r="38" customFormat="false" ht="15" hidden="false" customHeight="true" outlineLevel="0" collapsed="false">
      <c r="A38" s="12" t="n">
        <f aca="false">$B$2+27</f>
        <v>46109</v>
      </c>
      <c r="B38" s="13"/>
      <c r="C38" s="13"/>
      <c r="D38" s="13"/>
      <c r="E38" s="14" t="n">
        <f aca="false">IF(OR(B38="",C38=""),0,MAX(0,C38+(C38&lt;B38)-B38-D38))</f>
        <v>0</v>
      </c>
      <c r="F38" s="14" t="n">
        <f aca="false">IF(H38&gt;0,0,MAX(0,E38-Houtei))</f>
        <v>0</v>
      </c>
      <c r="G38" s="14" t="n">
        <f aca="false">IF(OR(B38="",C38=""),0,MAX(0,MIN(C38+(C38&lt;B38),29/24)-MAX(B38,22/24)))</f>
        <v>0</v>
      </c>
      <c r="H38" s="15"/>
      <c r="I38" s="14" t="n">
        <f aca="false">SUM(F$11:F38)</f>
        <v>0.416666666666667</v>
      </c>
      <c r="J38" s="14" t="n">
        <f aca="false">MAX(0,MIN(I38,60/24)-(I38-F38))</f>
        <v>0</v>
      </c>
      <c r="K38" s="14" t="n">
        <f aca="false">F38-J38</f>
        <v>0</v>
      </c>
      <c r="L38" s="16" t="n">
        <f aca="false">24*Jikyu*(J38*Rate_Jikangai+K38*Rate_60+G38*Rate_Shinya+H38*Rate_Kyujitsu)</f>
        <v>0</v>
      </c>
    </row>
    <row r="39" customFormat="false" ht="15" hidden="false" customHeight="true" outlineLevel="0" collapsed="false">
      <c r="A39" s="12" t="n">
        <f aca="false">$B$2+28</f>
        <v>46110</v>
      </c>
      <c r="B39" s="13"/>
      <c r="C39" s="13"/>
      <c r="D39" s="13"/>
      <c r="E39" s="14" t="n">
        <f aca="false">IF(OR(B39="",C39=""),0,MAX(0,C39+(C39&lt;B39)-B39-D39))</f>
        <v>0</v>
      </c>
      <c r="F39" s="14" t="n">
        <f aca="false">IF(H39&gt;0,0,MAX(0,E39-Houtei))</f>
        <v>0</v>
      </c>
      <c r="G39" s="14" t="n">
        <f aca="false">IF(OR(B39="",C39=""),0,MAX(0,MIN(C39+(C39&lt;B39),29/24)-MAX(B39,22/24)))</f>
        <v>0</v>
      </c>
      <c r="H39" s="15"/>
      <c r="I39" s="14" t="n">
        <f aca="false">SUM(F$11:F39)</f>
        <v>0.416666666666667</v>
      </c>
      <c r="J39" s="14" t="n">
        <f aca="false">MAX(0,MIN(I39,60/24)-(I39-F39))</f>
        <v>0</v>
      </c>
      <c r="K39" s="14" t="n">
        <f aca="false">F39-J39</f>
        <v>0</v>
      </c>
      <c r="L39" s="16" t="n">
        <f aca="false">24*Jikyu*(J39*Rate_Jikangai+K39*Rate_60+G39*Rate_Shinya+H39*Rate_Kyujitsu)</f>
        <v>0</v>
      </c>
    </row>
    <row r="40" customFormat="false" ht="15" hidden="false" customHeight="true" outlineLevel="0" collapsed="false">
      <c r="A40" s="12" t="n">
        <f aca="false">$B$2+29</f>
        <v>46111</v>
      </c>
      <c r="B40" s="13"/>
      <c r="C40" s="13"/>
      <c r="D40" s="13"/>
      <c r="E40" s="14" t="n">
        <f aca="false">IF(OR(B40="",C40=""),0,MAX(0,C40+(C40&lt;B40)-B40-D40))</f>
        <v>0</v>
      </c>
      <c r="F40" s="14" t="n">
        <f aca="false">IF(H40&gt;0,0,MAX(0,E40-Houtei))</f>
        <v>0</v>
      </c>
      <c r="G40" s="14" t="n">
        <f aca="false">IF(OR(B40="",C40=""),0,MAX(0,MIN(C40+(C40&lt;B40),29/24)-MAX(B40,22/24)))</f>
        <v>0</v>
      </c>
      <c r="H40" s="15"/>
      <c r="I40" s="14" t="n">
        <f aca="false">SUM(F$11:F40)</f>
        <v>0.416666666666667</v>
      </c>
      <c r="J40" s="14" t="n">
        <f aca="false">MAX(0,MIN(I40,60/24)-(I40-F40))</f>
        <v>0</v>
      </c>
      <c r="K40" s="14" t="n">
        <f aca="false">F40-J40</f>
        <v>0</v>
      </c>
      <c r="L40" s="16" t="n">
        <f aca="false">24*Jikyu*(J40*Rate_Jikangai+K40*Rate_60+G40*Rate_Shinya+H40*Rate_Kyujitsu)</f>
        <v>0</v>
      </c>
    </row>
    <row r="41" customFormat="false" ht="15" hidden="false" customHeight="true" outlineLevel="0" collapsed="false">
      <c r="A41" s="12" t="n">
        <f aca="false">$B$2+30</f>
        <v>46112</v>
      </c>
      <c r="B41" s="13"/>
      <c r="C41" s="13"/>
      <c r="D41" s="13"/>
      <c r="E41" s="14" t="n">
        <f aca="false">IF(OR(B41="",C41=""),0,MAX(0,C41+(C41&lt;B41)-B41-D41))</f>
        <v>0</v>
      </c>
      <c r="F41" s="14" t="n">
        <f aca="false">IF(H41&gt;0,0,MAX(0,E41-Houtei))</f>
        <v>0</v>
      </c>
      <c r="G41" s="14" t="n">
        <f aca="false">IF(OR(B41="",C41=""),0,MAX(0,MIN(C41+(C41&lt;B41),29/24)-MAX(B41,22/24)))</f>
        <v>0</v>
      </c>
      <c r="H41" s="15"/>
      <c r="I41" s="14" t="n">
        <f aca="false">SUM(F$11:F41)</f>
        <v>0.416666666666667</v>
      </c>
      <c r="J41" s="14" t="n">
        <f aca="false">MAX(0,MIN(I41,60/24)-(I41-F41))</f>
        <v>0</v>
      </c>
      <c r="K41" s="14" t="n">
        <f aca="false">F41-J41</f>
        <v>0</v>
      </c>
      <c r="L41" s="16" t="n">
        <f aca="false">24*Jikyu*(J41*Rate_Jikangai+K41*Rate_60+G41*Rate_Shinya+H41*Rate_Kyujitsu)</f>
        <v>0</v>
      </c>
    </row>
    <row r="42" customFormat="false" ht="18" hidden="false" customHeight="true" outlineLevel="0" collapsed="false">
      <c r="D42" s="17" t="s">
        <v>27</v>
      </c>
      <c r="E42" s="18" t="n">
        <f aca="false">SUM(E11:E41)</f>
        <v>2.04166666666667</v>
      </c>
      <c r="F42" s="18" t="n">
        <f aca="false">SUM(F11:F41)</f>
        <v>0.416666666666667</v>
      </c>
      <c r="G42" s="18" t="n">
        <f aca="false">SUM(G11:G41)</f>
        <v>0.208333333333333</v>
      </c>
      <c r="H42" s="18" t="n">
        <f aca="false">SUM(H11:H41)</f>
        <v>0.291666666666667</v>
      </c>
      <c r="I42" s="19"/>
      <c r="J42" s="18" t="n">
        <f aca="false">SUM(J11:J41)</f>
        <v>0.416666666666667</v>
      </c>
      <c r="K42" s="18" t="n">
        <f aca="false">SUM(K11:K41)</f>
        <v>0</v>
      </c>
      <c r="L42" s="20" t="n">
        <f aca="false">ROUND(SUM(L11:L41),0)</f>
        <v>43500</v>
      </c>
    </row>
    <row r="44" customFormat="false" ht="15" hidden="false" customHeight="false" outlineLevel="0" collapsed="false">
      <c r="A44" s="21" t="s">
        <v>28</v>
      </c>
    </row>
    <row r="45" customFormat="false" ht="15" hidden="false" customHeight="false" outlineLevel="0" collapsed="false">
      <c r="A45" s="6" t="s">
        <v>29</v>
      </c>
    </row>
    <row r="46" customFormat="false" ht="15" hidden="false" customHeight="false" outlineLevel="0" collapsed="false">
      <c r="A46" s="6" t="s">
        <v>30</v>
      </c>
    </row>
    <row r="47" customFormat="false" ht="15" hidden="false" customHeight="false" outlineLevel="0" collapsed="false">
      <c r="A47" s="6" t="s">
        <v>31</v>
      </c>
    </row>
    <row r="48" customFormat="false" ht="15" hidden="false" customHeight="false" outlineLevel="0" collapsed="false">
      <c r="A48" s="6" t="s">
        <v>32</v>
      </c>
    </row>
    <row r="49" customFormat="false" ht="15" hidden="false" customHeight="false" outlineLevel="0" collapsed="false">
      <c r="A49" s="6" t="s">
        <v>33</v>
      </c>
    </row>
  </sheetData>
  <sheetProtection sheet="true"/>
  <printOptions headings="false" gridLines="fals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2026-10-29T18:50:55Z</dcterms:created>
  <dc:creator>openpyxl</dc:creator>
  <dc:description/>
  <dc:language>ja-JP</dc:language>
  <cp:lastModifiedBy/>
  <dcterms:modified xsi:type="dcterms:W3CDTF">2026-10-29T18:50:55Z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